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525" windowWidth="14805" windowHeight="7590"/>
  </bookViews>
  <sheets>
    <sheet name="НМЦ 2019" sheetId="4" r:id="rId1"/>
  </sheets>
  <definedNames>
    <definedName name="_xlnm._FilterDatabase" localSheetId="0" hidden="1">'НМЦ 2019'!$C$7:$Q$117</definedName>
  </definedNames>
  <calcPr calcId="145621"/>
</workbook>
</file>

<file path=xl/calcChain.xml><?xml version="1.0" encoding="utf-8"?>
<calcChain xmlns="http://schemas.openxmlformats.org/spreadsheetml/2006/main">
  <c r="Q23" i="4" l="1"/>
  <c r="P21" i="4"/>
  <c r="Q21" i="4" s="1"/>
  <c r="Q49" i="4" l="1"/>
  <c r="P49" i="4"/>
  <c r="Q46" i="4"/>
  <c r="P46" i="4"/>
  <c r="Q45" i="4"/>
  <c r="Q43" i="4"/>
  <c r="Q40" i="4"/>
  <c r="P40" i="4"/>
  <c r="Q39" i="4"/>
  <c r="Q37" i="4"/>
  <c r="P37" i="4"/>
  <c r="Q34" i="4"/>
  <c r="P34" i="4"/>
  <c r="Q28" i="4"/>
  <c r="P28" i="4"/>
  <c r="Q26" i="4"/>
  <c r="P26" i="4"/>
  <c r="Q24" i="4"/>
  <c r="P24" i="4"/>
  <c r="Q22" i="4"/>
  <c r="Q20" i="4"/>
  <c r="Q19" i="4"/>
  <c r="F23" i="4"/>
  <c r="Q61" i="4"/>
  <c r="Q48" i="4"/>
  <c r="Q42" i="4"/>
  <c r="Q36" i="4"/>
  <c r="Q16" i="4"/>
  <c r="Q7" i="4"/>
  <c r="P7" i="4"/>
  <c r="V11" i="4"/>
  <c r="V12" i="4"/>
  <c r="V5" i="4"/>
  <c r="Q32" i="4"/>
  <c r="U5" i="4" l="1"/>
  <c r="U12" i="4"/>
  <c r="U11" i="4"/>
  <c r="Q111" i="4"/>
  <c r="Q109" i="4"/>
  <c r="Q107" i="4"/>
  <c r="Q105" i="4"/>
  <c r="P106" i="4"/>
  <c r="P104" i="4"/>
  <c r="Q103" i="4"/>
  <c r="Q102" i="4"/>
  <c r="P102" i="4"/>
  <c r="Q101" i="4"/>
  <c r="Q99" i="4"/>
  <c r="Q97" i="4"/>
  <c r="Q96" i="4"/>
  <c r="P96" i="4"/>
  <c r="Q65" i="4"/>
  <c r="Q63" i="4"/>
  <c r="Q58" i="4"/>
  <c r="Q56" i="4"/>
  <c r="Q54" i="4"/>
  <c r="Q52" i="4"/>
  <c r="Q50" i="4"/>
  <c r="Q33" i="4"/>
  <c r="Q29" i="4"/>
  <c r="Q27" i="4"/>
  <c r="Q25" i="4"/>
  <c r="Q18" i="4"/>
  <c r="Q95" i="4"/>
  <c r="Q94" i="4"/>
  <c r="P94" i="4"/>
  <c r="Q93" i="4"/>
  <c r="Q92" i="4"/>
  <c r="P92" i="4"/>
  <c r="Q91" i="4"/>
  <c r="Q90" i="4"/>
  <c r="Q89" i="4"/>
  <c r="Q87" i="4"/>
  <c r="P84" i="4"/>
  <c r="Q85" i="4"/>
  <c r="Q83" i="4"/>
  <c r="Q82" i="4"/>
  <c r="P82" i="4"/>
  <c r="P80" i="4"/>
  <c r="Q80" i="4" s="1"/>
  <c r="Q81" i="4" s="1"/>
  <c r="Q79" i="4"/>
  <c r="Q77" i="4"/>
  <c r="Q75" i="4"/>
  <c r="P78" i="4"/>
  <c r="Q78" i="4" s="1"/>
  <c r="P76" i="4"/>
  <c r="Q76" i="4" s="1"/>
  <c r="P74" i="4"/>
  <c r="Q74" i="4" s="1"/>
  <c r="Q73" i="4"/>
  <c r="P72" i="4"/>
  <c r="Q72" i="4" s="1"/>
  <c r="Q71" i="4"/>
  <c r="Q69" i="4"/>
  <c r="Q67" i="4"/>
  <c r="P67" i="4"/>
  <c r="P68" i="4"/>
  <c r="Q68" i="4" s="1"/>
  <c r="P69" i="4"/>
  <c r="P70" i="4"/>
  <c r="Q70" i="4" s="1"/>
  <c r="P66" i="4"/>
  <c r="Q66" i="4" s="1"/>
  <c r="P32" i="4" l="1"/>
  <c r="P30" i="4"/>
  <c r="P19" i="4"/>
  <c r="P11" i="4" l="1"/>
  <c r="Q11" i="4" s="1"/>
  <c r="P12" i="4"/>
  <c r="Q12" i="4" s="1"/>
  <c r="P14" i="4"/>
  <c r="Q14" i="4" s="1"/>
  <c r="P15" i="4"/>
  <c r="Q15" i="4" s="1"/>
  <c r="P17" i="4"/>
  <c r="Q17" i="4" s="1"/>
  <c r="P20" i="4"/>
  <c r="P22" i="4"/>
  <c r="P23" i="4"/>
  <c r="Q30" i="4"/>
  <c r="Q31" i="4" s="1"/>
  <c r="P35" i="4"/>
  <c r="Q35" i="4" s="1"/>
  <c r="P36" i="4"/>
  <c r="P38" i="4"/>
  <c r="Q38" i="4" s="1"/>
  <c r="P41" i="4"/>
  <c r="Q41" i="4" s="1"/>
  <c r="P43" i="4"/>
  <c r="P44" i="4"/>
  <c r="Q44" i="4" s="1"/>
  <c r="P47" i="4"/>
  <c r="Q47" i="4" s="1"/>
  <c r="P51" i="4"/>
  <c r="Q51" i="4" s="1"/>
  <c r="P53" i="4"/>
  <c r="Q53" i="4" s="1"/>
  <c r="P55" i="4"/>
  <c r="Q55" i="4" s="1"/>
  <c r="P57" i="4"/>
  <c r="Q57" i="4" s="1"/>
  <c r="P59" i="4"/>
  <c r="Q59" i="4" s="1"/>
  <c r="P60" i="4"/>
  <c r="Q60" i="4" s="1"/>
  <c r="P62" i="4"/>
  <c r="Q62" i="4" s="1"/>
  <c r="P64" i="4"/>
  <c r="Q64" i="4" s="1"/>
  <c r="Q84" i="4"/>
  <c r="P86" i="4"/>
  <c r="Q86" i="4" s="1"/>
  <c r="P88" i="4"/>
  <c r="Q88" i="4" s="1"/>
  <c r="P90" i="4"/>
  <c r="P98" i="4"/>
  <c r="Q98" i="4" s="1"/>
  <c r="P100" i="4"/>
  <c r="Q100" i="4" s="1"/>
  <c r="Q104" i="4"/>
  <c r="Q106" i="4"/>
  <c r="P108" i="4"/>
  <c r="Q108" i="4" s="1"/>
  <c r="P110" i="4"/>
  <c r="Q110" i="4" s="1"/>
  <c r="P9" i="4"/>
  <c r="Q9" i="4" s="1"/>
  <c r="U7" i="4" s="1"/>
  <c r="V7" i="4" l="1"/>
  <c r="Q13" i="4"/>
  <c r="U9" i="4"/>
  <c r="Q10" i="4"/>
  <c r="Q112" i="4" s="1"/>
  <c r="Q8" i="4"/>
  <c r="U14" i="4"/>
  <c r="V14" i="4" s="1"/>
  <c r="F48" i="4"/>
  <c r="U15" i="4" l="1"/>
  <c r="V9" i="4"/>
  <c r="F8" i="4"/>
  <c r="F10" i="4" l="1"/>
  <c r="F61" i="4" l="1"/>
  <c r="F97" i="4"/>
  <c r="F99" i="4"/>
  <c r="F101" i="4"/>
  <c r="F58" i="4" l="1"/>
  <c r="F71" i="4" l="1"/>
  <c r="F69" i="4"/>
  <c r="F67" i="4"/>
  <c r="F18" i="4" l="1"/>
  <c r="F36" i="4" l="1"/>
  <c r="F13" i="4" l="1"/>
  <c r="F29" i="4" l="1"/>
  <c r="F95" i="4" l="1"/>
  <c r="F93" i="4" l="1"/>
  <c r="F91" i="4"/>
  <c r="F89" i="4"/>
  <c r="F87" i="4"/>
  <c r="F85" i="4"/>
  <c r="F83" i="4"/>
  <c r="F81" i="4"/>
  <c r="F79" i="4"/>
  <c r="F77" i="4"/>
  <c r="F75" i="4"/>
  <c r="F73" i="4"/>
  <c r="F65" i="4"/>
  <c r="F63" i="4"/>
  <c r="F56" i="4" l="1"/>
  <c r="F45" i="4" l="1"/>
  <c r="F54" i="4" l="1"/>
  <c r="F52" i="4"/>
  <c r="F50" i="4"/>
  <c r="F42" i="4"/>
  <c r="F39" i="4"/>
  <c r="F33" i="4" l="1"/>
  <c r="F31" i="4"/>
  <c r="F27" i="4"/>
  <c r="F25" i="4" l="1"/>
</calcChain>
</file>

<file path=xl/sharedStrings.xml><?xml version="1.0" encoding="utf-8"?>
<sst xmlns="http://schemas.openxmlformats.org/spreadsheetml/2006/main" count="295" uniqueCount="93">
  <si>
    <t>Кол-во</t>
  </si>
  <si>
    <t>Единичные цены (тарифы)</t>
  </si>
  <si>
    <t>Начальная цена, руб.</t>
  </si>
  <si>
    <t>Средняя цена, руб.</t>
  </si>
  <si>
    <t xml:space="preserve">Отдел КДН </t>
  </si>
  <si>
    <t>шт</t>
  </si>
  <si>
    <t>Ед.изм.</t>
  </si>
  <si>
    <t>Администрация</t>
  </si>
  <si>
    <t xml:space="preserve">ИТОГО по виду товара </t>
  </si>
  <si>
    <t>ИТОГО по виду товара</t>
  </si>
  <si>
    <t>Постав-щик 1</t>
  </si>
  <si>
    <t>Постав-щик 2</t>
  </si>
  <si>
    <t>Постав-щик 3</t>
  </si>
  <si>
    <t>Архив</t>
  </si>
  <si>
    <t>Постав-щик 4</t>
  </si>
  <si>
    <t>Постав-щик 5</t>
  </si>
  <si>
    <t>Постав-щик 6</t>
  </si>
  <si>
    <t xml:space="preserve">Тонер-картридж </t>
  </si>
  <si>
    <t>АК</t>
  </si>
  <si>
    <t>ООиП</t>
  </si>
  <si>
    <t xml:space="preserve">Картридж </t>
  </si>
  <si>
    <t>Загс</t>
  </si>
  <si>
    <t>Отдел КДН</t>
  </si>
  <si>
    <t>Пигментные чернила</t>
  </si>
  <si>
    <t>IV. Обоснование начальной (максимальной) цены  контракта на поставку расходных материалов для копировально-множительной техники</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</si>
  <si>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</si>
  <si>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</si>
  <si>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</si>
  <si>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Итого по виду товара</t>
  </si>
  <si>
    <t>Стоимость, рублей</t>
  </si>
  <si>
    <t>Картридж</t>
  </si>
  <si>
    <t xml:space="preserve">Тонер - картридж  </t>
  </si>
  <si>
    <t xml:space="preserve">Печатающая головка </t>
  </si>
  <si>
    <t xml:space="preserve">Картридж  </t>
  </si>
  <si>
    <t>Картридж для HP LJ 2410/2420/2430, лазерный, цвет черный</t>
  </si>
  <si>
    <t>Картридж для HP LaserJet 4250/4351, лазерный, цвет черный</t>
  </si>
  <si>
    <t>Картридж лазерный для Samsung SCX-4200/4220, цвет черный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</si>
  <si>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</si>
  <si>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</si>
  <si>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</si>
  <si>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</si>
  <si>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итого</t>
  </si>
  <si>
    <t xml:space="preserve">  Drum Unit DK-170 для Ecosys P2035/P2135/M2035dn/M2535dn</t>
  </si>
  <si>
    <t xml:space="preserve">Фотобарабан </t>
  </si>
  <si>
    <t>HP Designjet T770</t>
  </si>
  <si>
    <t>Каретка</t>
  </si>
  <si>
    <t>Картридж черный для МФУ Xerox Work Centre 3315, с ресурсом тонера не менее 5000 страниц формата А4 при 5% заполнении страницы.</t>
  </si>
  <si>
    <t>Картридж для принтеров HP LaserJet P1536/1566/1606, с ресурсом тонера не менее 2100 страниц формата А4 при 5% заполнении страницы. Цвет черный</t>
  </si>
  <si>
    <t>Картридж для принтера HP LaserJet Pro 400 M401/Pro 400 MFP M425, с ресурсом тонера не менее 2700 страниц формата А4 при 5% заполнении страницы.  Цвет черный.</t>
  </si>
  <si>
    <t xml:space="preserve">Картридж  для принтеров HP LaserJet p2055, p2055d, p2055dn, p2055n, p2055x, с ресурсом тонера не менее 6500 страниц формата А4 при 5% заполнении страницы. Цвет черный. </t>
  </si>
  <si>
    <t xml:space="preserve">Картридж для принтеров  и МФУ моделей HP LJ M1120, HP LJ1120a, HP LJ1120h, HP LJ1120n, HP LJ1120w, HP LJ1522n, HP LJ1522nf, HP LJ1503, HP LJ1503n, HP LJ1504, HP LJ1504n, HP LJ1505, HP LJ1505n, HP LJ1506, HP LJ1506n, с ресурсом тонера не менее 2000 страниц формата А4 при 5% заполнении страницы. Цвет черный. </t>
  </si>
  <si>
    <t xml:space="preserve">Картридж для МФУ Xerox Work Centre 3210/3220, с ресурсом тонера не менее 4100 страниц формата А4 при 5% заполнении страницы. Цвет черный. </t>
  </si>
  <si>
    <t xml:space="preserve">Картридж  для принтеров HP LaserJet P1102/1102, P1132/1212nf , с ресурсом тонера не менее 1600 страниц формата А4 при 5% заполнении страницы. Цвет черный. </t>
  </si>
  <si>
    <t xml:space="preserve">Картридж  для принтеров HP LaserJet P1160/1320, с ресурсом тонера не менее 2500 страниц формата А4 при 5% заполнении страницы. Цвет черный. </t>
  </si>
  <si>
    <t xml:space="preserve">Тонер  для МФУ Canon IR 2016/2018/2020/2022/2025/2030/2318/2320, с ресурсом тонера не менее 8300 страниц формата А4 при 5% заполнении страницы. Цвет черный. </t>
  </si>
  <si>
    <t xml:space="preserve">Тонер  для МФУ Canon IR 1133/1133A/1133IF, с ресурсом тонера не менее 6000 страниц формата А4 при 5% заполнении страницы. Цвет черный. </t>
  </si>
  <si>
    <t xml:space="preserve">Тонер  для МФУ Canon IR 2520/2520IF/2525/2525i/2530/2530i, с ресурсом тонера не менее 14600 страниц формата А4 при 6% заполнении страницы. Цвет черный. </t>
  </si>
  <si>
    <t xml:space="preserve">Тонер-картридж для цветного МФУ Kyocera FS-C2026MFP/C2126MFP/C2526MFP/P6026CDN/P6526MFP,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</si>
  <si>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</si>
  <si>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 xml:space="preserve">Тонер-картридж для цветного МФУ Kyocera FS-C2026MFP/C2126MFP/C2526MFP/P6026CDN/P6526MFP,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 </t>
  </si>
  <si>
    <t xml:space="preserve">Тонер-картридж для цветного МФУ Kyocera FS-C2026MFP/C2126MFP/C2526MFP/P6026CDN/P6526MFP,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</si>
  <si>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 xml:space="preserve">Картридж  для принтеров HP LaserJet CP5220 с ресурсом тонера не менее 7300 страниц формата А4 при 5% заполнении страницы. Цвет черный. </t>
  </si>
  <si>
    <t xml:space="preserve">Картридж  для принтеров HP LaserJet CP5220, с ресурсом тонера не менее 7300 страниц формата А4 при 5% заполнении страницы. Цвет голубой. </t>
  </si>
  <si>
    <t>Картридж  для принтеров HP LaserJet CP5220 , с ресурсом тонера не менее 7300 страниц формата А4 при 5% заполнении страницы. Цвет желтый.</t>
  </si>
  <si>
    <t>Картридж  для принтеров HP LaserJet CP5220, с ресурсом тонера не менее 7300 страниц формата А4 при 5% заполнении страницы. Цвет пурпурный.</t>
  </si>
  <si>
    <t xml:space="preserve">Тонер  для факсов Panasonic KX-FL403/413, с ресурсом тонера не менее 2000 страниц формата А4 при 6% заполнении страницы. Цвет черный. </t>
  </si>
  <si>
    <t>Тонер-картридж для МФУKyocera FS-1060DN, с ресурсом 3000 страниц при 6% заполнении листа формата А4. Использование картриджа не должно прекращать действие сертификата соответствия печатающего устройства.  Цвет черный.</t>
  </si>
  <si>
    <t>Тонер-картридж для МФУ Kyocera FS-1060DN, с ресурсом 3000 страниц при 6% заполнении листа формата А4. Использование картриджа не должно прекращать действие сертификата соответствия печатающего устройства. Цвет черный.</t>
  </si>
  <si>
    <t>Картридж  для принтеров HP Laser Jet 1200 , с ресурсом тонера не менее 2500 страниц формата А4. Цвет черный</t>
  </si>
  <si>
    <t>Печатающая головка для принтеров HP Designjet T770 44in HPGL2.Технология печати: струйная. Ресурс 1000 ml. Цвет - матовый черный и желтый. .Использование картриджа не прекращает действие сертификата соответствия печатающего устройства.</t>
  </si>
  <si>
    <t>Картридж для HP DesignJet T610\620\770\790\1100\1120\1200\1300\2300. Цвет малиновый.</t>
  </si>
  <si>
    <t>Картридж для HP DesignJet T610\620\770\790\1100\1120\1200\1300\2300. Цвет голубой</t>
  </si>
  <si>
    <t xml:space="preserve">Картридж для HP DesignJet T610\620\770\790\1100\1120\1200\1300\2300. Цвет желтый. </t>
  </si>
  <si>
    <t>Тонер-картридж  для лазерных принтеров  HP Color Laser Jet  CP 1515 n.Ресурс 2200 страниц.Цвет черный.</t>
  </si>
  <si>
    <t>Тонер-картридж для лазерных принтеров  HP Color Laser Jet  CP 1515 n.Ресурс 1400 страниц.Цвет желтый.</t>
  </si>
  <si>
    <t>Тонер-картридж для лазерных принтеров  HP Color Laser Jet  CP 1515 n.Ресурс 1400 страниц.Цвет голубой.</t>
  </si>
  <si>
    <t>Тонер-картридж для лазерных принтеров  HP Color Laser Jet  CP 1515 n.Ресурс 1400 страниц.Цвет красный.</t>
  </si>
  <si>
    <t>Картридж для принтеров  HP Designjet 1220С/PS 44in HPGL .Ресурс не менее 560 страниц.Использование картриджа не должно прекращать действие сертификата соответствия печатающего устройства.</t>
  </si>
  <si>
    <t>Картридж для принтеров HP CLJ CP2025/CM2320 .Ресурс не менее 3500 страниц.Использование картриджа не должно прекращать действие сертификата соответствия печатающего устройства.Цвет черный.</t>
  </si>
  <si>
    <t>Картридж для принтеров HP CLJ CP2025/CM2320 .Ресурс не менее 2800 страниц.Использование картриджа не должно прекращать действие сертификата соответствия печатающего устройства.Цвет голубой.</t>
  </si>
  <si>
    <t>Картридж для принтеров HP CLJ CP2025/CM2320 .Ресурс не менее 2800 страниц.Использование картриджа не должно прекращать действие сертификата соответствия печатающего устройства.Цвет пурпурный.</t>
  </si>
  <si>
    <t>Картридж для принтеров HP CLJ CP2025/CM2320.Ресурс не менее 2800 страниц.Использование картриджа не должно прекращать действие сертификата соответствия печатающего устройства.Цвет желтый.</t>
  </si>
  <si>
    <t>Картридж для принтеров МФУ HP LaserJet 3015.Ресурс 6000 страниц.Цвет черный.</t>
  </si>
  <si>
    <t>Картридж для МФУ Samsung SCX-4824FN.Ресурс 2000 страниц . Цвет черный.</t>
  </si>
  <si>
    <t>Пигментные чернила. Цвет черный. Пигментные чернила от производителя  печатного устройства Epson М100,М105,М200. Использование чернил не должно прекращать действие сертификата соответствия печатающего устройства. Емкость не менее 140мл</t>
  </si>
  <si>
    <t>Тонер-картридж для FS-6025 / 6030 / 6525 / 6530. Цвет черный</t>
  </si>
  <si>
    <t>Картридж для KX-FL403/ FL423/ FLC413/ FLC418- лазерный факсимильный аппарат Panasonic. Цвет черный</t>
  </si>
  <si>
    <t>Картридж для МФУ  KYOCERA FS-3040-MFP</t>
  </si>
  <si>
    <t>ЛИМИТ</t>
  </si>
  <si>
    <t>НМЦ</t>
  </si>
  <si>
    <t>Итого: Начальная (максимальная) цена контракта:611 248 (шестьсот одиннадцать тысяч двести сорок восемь) рублей 18 копеек.</t>
  </si>
  <si>
    <t>Исполнитель                                                                 М.Г. Филиппова</t>
  </si>
  <si>
    <t xml:space="preserve">Тонер-картридж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</si>
</sst>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i/>
      <sz val="11"/>
      <color rgb="FF000000"/>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b/>
      <sz val="11"/>
      <color theme="1"/>
      <name val="Calibri"/>
      <family val="2"/>
      <scheme val="minor"/>
    </font>
    <font>
      <b/>
      <i/>
      <sz val="11"/>
      <color rgb="FF000000"/>
      <name val="Times New Roman"/>
      <family val="1"/>
      <charset val="204"/>
    </font>
    <font>
      <sz val="12"/>
      <color rgb="FF000000"/>
      <name val="Times New Roman"/>
      <family val="1"/>
      <charset val="204"/>
    </font>
    <font>
      <sz val="14"/>
      <color theme="1"/>
      <name val="Times New Roman"/>
      <family val="1"/>
      <charset val="204"/>
    </font>
    <font>
      <sz val="18"/>
      <color theme="1"/>
      <name val="Calibri"/>
      <family val="2"/>
      <scheme val="minor"/>
    </font>
    <font>
      <sz val="12"/>
      <name val="Times New Roman"/>
      <family val="1"/>
      <charset val="204"/>
    </font>
    <font>
      <sz val="12"/>
      <color theme="1"/>
      <name val="Calibri"/>
      <family val="2"/>
      <charset val="204"/>
      <scheme val="minor"/>
    </font>
    <font>
      <b/>
      <sz val="11"/>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 fillId="0" borderId="0"/>
  </cellStyleXfs>
  <cellXfs count="269">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4" fontId="0" fillId="0" borderId="0" xfId="0" applyNumberFormat="1" applyFont="1" applyFill="1" applyBorder="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4" fontId="0" fillId="0" borderId="0" xfId="0" applyNumberFormat="1"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2" fontId="3" fillId="0" borderId="7"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3" fillId="0" borderId="1"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right"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2" fontId="5"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2" fontId="5" fillId="0" borderId="10" xfId="0" applyNumberFormat="1"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2" fontId="5" fillId="0" borderId="1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1" applyFont="1" applyFill="1" applyBorder="1" applyAlignment="1">
      <alignment horizontal="center" vertical="center" wrapText="1"/>
    </xf>
    <xf numFmtId="0" fontId="3" fillId="0" borderId="24" xfId="1" applyFont="1" applyFill="1" applyBorder="1" applyAlignment="1">
      <alignment horizontal="center" wrapText="1"/>
    </xf>
    <xf numFmtId="1" fontId="5" fillId="0" borderId="9" xfId="0" applyNumberFormat="1" applyFont="1" applyFill="1" applyBorder="1" applyAlignment="1">
      <alignment horizontal="center" vertical="center" wrapText="1"/>
    </xf>
    <xf numFmtId="2" fontId="5" fillId="0" borderId="13"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5"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left" vertical="center" wrapText="1"/>
    </xf>
    <xf numFmtId="2" fontId="7" fillId="0" borderId="20" xfId="0" applyNumberFormat="1" applyFont="1" applyFill="1" applyBorder="1" applyAlignment="1">
      <alignment horizontal="left" vertical="center" wrapText="1"/>
    </xf>
    <xf numFmtId="2" fontId="7" fillId="0" borderId="18" xfId="0"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3" xfId="0" quotePrefix="1" applyFont="1" applyFill="1" applyBorder="1" applyAlignment="1">
      <alignment horizontal="left" wrapText="1"/>
    </xf>
    <xf numFmtId="0" fontId="3" fillId="0" borderId="13"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3" fillId="0" borderId="13" xfId="0" quotePrefix="1" applyFont="1" applyFill="1" applyBorder="1" applyAlignment="1">
      <alignment horizontal="center" wrapText="1"/>
    </xf>
    <xf numFmtId="0" fontId="3" fillId="0" borderId="0" xfId="0" applyFont="1" applyFill="1" applyBorder="1" applyAlignment="1">
      <alignment horizontal="center" vertical="top"/>
    </xf>
    <xf numFmtId="0" fontId="3" fillId="0" borderId="0" xfId="0" applyFont="1" applyBorder="1" applyAlignment="1">
      <alignment horizontal="center" vertical="top"/>
    </xf>
    <xf numFmtId="0" fontId="6" fillId="0" borderId="14" xfId="0" applyFont="1" applyFill="1" applyBorder="1" applyAlignment="1">
      <alignment horizontal="center" vertical="center" wrapText="1"/>
    </xf>
    <xf numFmtId="0" fontId="3" fillId="0" borderId="14" xfId="1" applyFont="1" applyFill="1" applyBorder="1" applyAlignment="1">
      <alignment horizontal="center" vertical="center" wrapText="1"/>
    </xf>
    <xf numFmtId="0" fontId="3" fillId="0" borderId="25" xfId="1" applyFont="1" applyFill="1" applyBorder="1" applyAlignment="1">
      <alignment horizontal="center" vertical="center" wrapText="1"/>
    </xf>
    <xf numFmtId="0" fontId="3" fillId="0" borderId="13" xfId="1" applyFont="1" applyFill="1" applyBorder="1" applyAlignment="1">
      <alignment horizontal="center" vertical="center" wrapText="1"/>
    </xf>
    <xf numFmtId="0" fontId="4"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right" vertical="center" wrapText="1"/>
    </xf>
    <xf numFmtId="1"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right" vertical="center" wrapText="1"/>
    </xf>
    <xf numFmtId="0" fontId="12" fillId="0" borderId="0" xfId="0" applyFont="1" applyBorder="1"/>
    <xf numFmtId="0" fontId="11" fillId="0" borderId="0" xfId="0" applyFont="1" applyBorder="1" applyAlignment="1">
      <alignment horizontal="center" vertical="center"/>
    </xf>
    <xf numFmtId="0" fontId="9" fillId="0" borderId="1"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1" xfId="0" applyFont="1" applyFill="1" applyBorder="1" applyAlignment="1">
      <alignment horizontal="right" vertical="center" wrapText="1"/>
    </xf>
    <xf numFmtId="1" fontId="9" fillId="0" borderId="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right"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13" fillId="0" borderId="0" xfId="0" applyFont="1" applyFill="1" applyBorder="1" applyAlignment="1">
      <alignment wrapText="1"/>
    </xf>
    <xf numFmtId="0" fontId="13" fillId="0" borderId="0" xfId="0" applyFont="1" applyFill="1" applyBorder="1"/>
    <xf numFmtId="2" fontId="9" fillId="0" borderId="2" xfId="0" applyNumberFormat="1" applyFont="1" applyFill="1" applyBorder="1" applyAlignment="1">
      <alignment horizontal="center" vertical="center" wrapText="1"/>
    </xf>
    <xf numFmtId="2" fontId="9" fillId="0" borderId="2" xfId="0" applyNumberFormat="1" applyFont="1" applyFill="1" applyBorder="1" applyAlignment="1">
      <alignment horizontal="right" vertical="center" wrapText="1"/>
    </xf>
    <xf numFmtId="1"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0"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2" fontId="9" fillId="0" borderId="3" xfId="0" applyNumberFormat="1" applyFont="1" applyFill="1" applyBorder="1" applyAlignment="1">
      <alignment horizontal="center" vertical="center" wrapText="1"/>
    </xf>
    <xf numFmtId="0" fontId="10" fillId="0" borderId="1"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2" xfId="1" applyFont="1" applyFill="1" applyBorder="1" applyAlignment="1">
      <alignment horizontal="center" vertical="center" wrapText="1"/>
    </xf>
    <xf numFmtId="4" fontId="13" fillId="0" borderId="0" xfId="0" applyNumberFormat="1" applyFont="1" applyFill="1" applyBorder="1"/>
    <xf numFmtId="0" fontId="9" fillId="0" borderId="9" xfId="0" applyNumberFormat="1" applyFont="1" applyFill="1" applyBorder="1" applyAlignment="1">
      <alignment horizontal="left" vertical="center" wrapText="1"/>
    </xf>
    <xf numFmtId="0" fontId="9" fillId="0" borderId="9" xfId="0" applyNumberFormat="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2" fontId="9" fillId="0" borderId="13" xfId="0" applyNumberFormat="1" applyFont="1" applyFill="1" applyBorder="1" applyAlignment="1">
      <alignment horizontal="left" vertical="center" wrapText="1"/>
    </xf>
    <xf numFmtId="2" fontId="9" fillId="0" borderId="13"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8" fillId="0" borderId="0" xfId="0" quotePrefix="1" applyFont="1" applyBorder="1" applyAlignment="1"/>
    <xf numFmtId="0" fontId="8" fillId="0" borderId="0" xfId="0" quotePrefix="1" applyFont="1" applyBorder="1" applyAlignment="1">
      <alignment horizontal="center" vertical="center"/>
    </xf>
    <xf numFmtId="0" fontId="8" fillId="0" borderId="0" xfId="0" quotePrefix="1" applyFont="1" applyBorder="1" applyAlignment="1">
      <alignment horizontal="center"/>
    </xf>
    <xf numFmtId="2" fontId="14" fillId="0" borderId="1" xfId="0" applyNumberFormat="1" applyFont="1" applyFill="1" applyBorder="1" applyAlignment="1">
      <alignment horizontal="left" vertical="center" wrapText="1"/>
    </xf>
    <xf numFmtId="0" fontId="10" fillId="0" borderId="6" xfId="1" applyFont="1" applyFill="1" applyBorder="1" applyAlignment="1">
      <alignment horizontal="center" vertical="center" wrapText="1"/>
    </xf>
    <xf numFmtId="2" fontId="14" fillId="0" borderId="21" xfId="0" applyNumberFormat="1" applyFont="1" applyFill="1" applyBorder="1" applyAlignment="1">
      <alignment horizontal="left" vertical="center" wrapText="1"/>
    </xf>
    <xf numFmtId="2" fontId="14" fillId="0" borderId="19" xfId="0" applyNumberFormat="1"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9" fillId="0" borderId="9" xfId="0" applyFont="1" applyFill="1" applyBorder="1" applyAlignment="1">
      <alignment horizontal="center" vertical="center" wrapText="1"/>
    </xf>
    <xf numFmtId="4" fontId="0" fillId="0" borderId="1" xfId="0" applyNumberFormat="1" applyFont="1" applyFill="1" applyBorder="1"/>
    <xf numFmtId="0" fontId="16" fillId="0" borderId="1" xfId="0" applyFont="1" applyFill="1" applyBorder="1" applyAlignment="1">
      <alignment horizontal="center" vertical="center" wrapText="1"/>
    </xf>
    <xf numFmtId="0" fontId="4" fillId="0" borderId="0" xfId="0" applyFont="1" applyFill="1" applyBorder="1" applyAlignment="1"/>
    <xf numFmtId="4" fontId="4" fillId="0" borderId="1" xfId="0" applyNumberFormat="1" applyFont="1" applyFill="1" applyBorder="1" applyAlignment="1">
      <alignment vertical="center"/>
    </xf>
    <xf numFmtId="0" fontId="4" fillId="0" borderId="0" xfId="0" applyFont="1" applyFill="1" applyBorder="1"/>
    <xf numFmtId="4" fontId="4" fillId="0" borderId="0" xfId="0" applyNumberFormat="1" applyFont="1" applyFill="1" applyBorder="1"/>
    <xf numFmtId="0" fontId="17" fillId="0" borderId="1" xfId="0" applyFont="1" applyFill="1" applyBorder="1"/>
    <xf numFmtId="0" fontId="11" fillId="2" borderId="0" xfId="0" applyFont="1" applyFill="1" applyAlignment="1"/>
    <xf numFmtId="0" fontId="11" fillId="2" borderId="0" xfId="0" applyFont="1" applyFill="1" applyAlignment="1">
      <alignment vertical="center"/>
    </xf>
    <xf numFmtId="0" fontId="15" fillId="2" borderId="0" xfId="0" applyFont="1" applyFill="1" applyBorder="1" applyAlignment="1">
      <alignment vertical="center" wrapText="1"/>
    </xf>
    <xf numFmtId="0" fontId="18" fillId="2" borderId="0" xfId="0" applyFont="1" applyFill="1" applyBorder="1" applyAlignment="1">
      <alignment horizontal="center" vertical="center"/>
    </xf>
    <xf numFmtId="0" fontId="19" fillId="0" borderId="0" xfId="0" applyFont="1"/>
    <xf numFmtId="0" fontId="4" fillId="0" borderId="0" xfId="0" applyFont="1" applyBorder="1" applyAlignment="1">
      <alignment horizontal="left" vertical="center"/>
    </xf>
    <xf numFmtId="0" fontId="18" fillId="2" borderId="0" xfId="0" applyFont="1" applyFill="1" applyAlignment="1">
      <alignment vertical="center"/>
    </xf>
    <xf numFmtId="0" fontId="12" fillId="0" borderId="0" xfId="0" applyFont="1"/>
    <xf numFmtId="2" fontId="12" fillId="0" borderId="0" xfId="0" applyNumberFormat="1" applyFont="1" applyBorder="1" applyAlignment="1">
      <alignment horizontal="center" vertical="center"/>
    </xf>
    <xf numFmtId="0" fontId="9" fillId="0" borderId="10" xfId="0" applyNumberFormat="1" applyFont="1" applyFill="1" applyBorder="1" applyAlignment="1">
      <alignment horizontal="center" vertical="center" wrapText="1"/>
    </xf>
    <xf numFmtId="2" fontId="5" fillId="0" borderId="6" xfId="0" applyNumberFormat="1" applyFont="1" applyFill="1" applyBorder="1" applyAlignment="1">
      <alignment horizontal="center" vertical="center" wrapText="1"/>
    </xf>
    <xf numFmtId="2" fontId="7" fillId="0" borderId="26" xfId="0" applyNumberFormat="1" applyFont="1" applyFill="1" applyBorder="1" applyAlignment="1">
      <alignment horizontal="left" vertical="center" wrapText="1"/>
    </xf>
    <xf numFmtId="2" fontId="7" fillId="0" borderId="27" xfId="0" applyNumberFormat="1" applyFont="1" applyFill="1" applyBorder="1" applyAlignment="1">
      <alignment horizontal="left" vertical="center" wrapText="1"/>
    </xf>
    <xf numFmtId="4" fontId="10" fillId="0" borderId="0" xfId="0" applyNumberFormat="1" applyFont="1" applyFill="1" applyBorder="1" applyAlignment="1">
      <alignment horizontal="center" vertical="center" wrapText="1"/>
    </xf>
    <xf numFmtId="4" fontId="3" fillId="0" borderId="8"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10" fillId="0" borderId="3" xfId="1" applyFont="1" applyFill="1" applyBorder="1" applyAlignment="1">
      <alignment horizontal="center" vertical="center" wrapText="1"/>
    </xf>
    <xf numFmtId="2" fontId="9" fillId="0" borderId="3" xfId="0" applyNumberFormat="1" applyFont="1" applyFill="1" applyBorder="1" applyAlignment="1">
      <alignment horizontal="left" vertical="center" wrapText="1"/>
    </xf>
    <xf numFmtId="2" fontId="9" fillId="0" borderId="9" xfId="0" applyNumberFormat="1" applyFont="1" applyFill="1" applyBorder="1" applyAlignment="1">
      <alignment horizontal="left" vertical="center" wrapText="1"/>
    </xf>
    <xf numFmtId="0" fontId="3" fillId="0" borderId="27" xfId="1" applyFont="1" applyFill="1" applyBorder="1" applyAlignment="1">
      <alignment horizontal="center" vertical="center" wrapText="1"/>
    </xf>
    <xf numFmtId="4" fontId="3" fillId="0" borderId="5" xfId="0" applyNumberFormat="1" applyFont="1" applyFill="1" applyBorder="1" applyAlignment="1">
      <alignment horizontal="center" vertical="center" wrapText="1"/>
    </xf>
    <xf numFmtId="4" fontId="10" fillId="0" borderId="5" xfId="0" applyNumberFormat="1" applyFont="1" applyFill="1" applyBorder="1" applyAlignment="1">
      <alignment horizontal="center" vertical="center" wrapText="1"/>
    </xf>
    <xf numFmtId="4" fontId="3" fillId="0" borderId="4" xfId="0" applyNumberFormat="1" applyFont="1" applyFill="1" applyBorder="1" applyAlignment="1">
      <alignment horizontal="center" vertical="center" wrapText="1"/>
    </xf>
    <xf numFmtId="4" fontId="9" fillId="0" borderId="1" xfId="0" applyNumberFormat="1" applyFont="1" applyFill="1" applyBorder="1" applyAlignment="1">
      <alignment horizontal="right" vertical="center" wrapText="1"/>
    </xf>
    <xf numFmtId="4" fontId="10" fillId="0" borderId="6" xfId="0" applyNumberFormat="1" applyFont="1" applyFill="1" applyBorder="1" applyAlignment="1">
      <alignment horizontal="center" vertical="center" wrapText="1"/>
    </xf>
    <xf numFmtId="4" fontId="9" fillId="0" borderId="2" xfId="0" applyNumberFormat="1" applyFont="1" applyFill="1" applyBorder="1" applyAlignment="1">
      <alignment horizontal="right" vertical="center" wrapText="1"/>
    </xf>
    <xf numFmtId="4" fontId="5" fillId="0" borderId="1" xfId="0" applyNumberFormat="1" applyFont="1" applyFill="1" applyBorder="1" applyAlignment="1">
      <alignment horizontal="left" vertical="center" wrapText="1"/>
    </xf>
    <xf numFmtId="4" fontId="9" fillId="0" borderId="1" xfId="0" applyNumberFormat="1" applyFont="1" applyFill="1" applyBorder="1" applyAlignment="1">
      <alignment horizontal="left" vertical="center" wrapText="1"/>
    </xf>
    <xf numFmtId="4" fontId="5" fillId="0" borderId="2" xfId="0" applyNumberFormat="1" applyFont="1" applyFill="1" applyBorder="1" applyAlignment="1">
      <alignment horizontal="left" vertical="center" wrapText="1"/>
    </xf>
    <xf numFmtId="4" fontId="9" fillId="0" borderId="2" xfId="0" applyNumberFormat="1" applyFont="1" applyFill="1" applyBorder="1" applyAlignment="1">
      <alignment horizontal="left" vertical="center" wrapText="1"/>
    </xf>
    <xf numFmtId="4" fontId="9" fillId="0" borderId="3" xfId="0" applyNumberFormat="1" applyFont="1" applyFill="1" applyBorder="1" applyAlignment="1">
      <alignment horizontal="left" vertical="center" wrapText="1"/>
    </xf>
    <xf numFmtId="4" fontId="5" fillId="0" borderId="11" xfId="0" applyNumberFormat="1" applyFont="1" applyFill="1" applyBorder="1" applyAlignment="1">
      <alignment horizontal="left" vertical="center" wrapText="1"/>
    </xf>
    <xf numFmtId="4" fontId="5" fillId="0" borderId="15" xfId="0" applyNumberFormat="1" applyFont="1" applyFill="1" applyBorder="1" applyAlignment="1">
      <alignment horizontal="left" vertical="center" wrapText="1"/>
    </xf>
    <xf numFmtId="4" fontId="9" fillId="0" borderId="11" xfId="0" applyNumberFormat="1" applyFont="1" applyFill="1" applyBorder="1" applyAlignment="1">
      <alignment horizontal="left" vertical="center" wrapText="1"/>
    </xf>
    <xf numFmtId="4" fontId="9" fillId="0" borderId="15" xfId="0" applyNumberFormat="1" applyFont="1" applyFill="1" applyBorder="1" applyAlignment="1">
      <alignment horizontal="left" vertical="center" wrapText="1"/>
    </xf>
    <xf numFmtId="4" fontId="9" fillId="0" borderId="11" xfId="0" applyNumberFormat="1" applyFont="1" applyFill="1" applyBorder="1" applyAlignment="1">
      <alignment horizontal="center" vertical="center" wrapText="1"/>
    </xf>
    <xf numFmtId="4" fontId="9" fillId="0" borderId="2" xfId="0" applyNumberFormat="1" applyFont="1" applyFill="1" applyBorder="1" applyAlignment="1">
      <alignment horizontal="center" vertical="center" wrapText="1"/>
    </xf>
    <xf numFmtId="4" fontId="9" fillId="0" borderId="15" xfId="0" applyNumberFormat="1" applyFont="1" applyFill="1" applyBorder="1" applyAlignment="1">
      <alignment horizontal="center" vertical="center" wrapText="1"/>
    </xf>
    <xf numFmtId="4" fontId="7" fillId="0" borderId="1" xfId="0" applyNumberFormat="1" applyFont="1" applyFill="1" applyBorder="1" applyAlignment="1">
      <alignment horizontal="left" vertical="center" wrapText="1"/>
    </xf>
    <xf numFmtId="4" fontId="14" fillId="0" borderId="1" xfId="0" applyNumberFormat="1" applyFont="1" applyFill="1" applyBorder="1" applyAlignment="1">
      <alignment horizontal="left" vertical="center" wrapText="1"/>
    </xf>
    <xf numFmtId="4" fontId="7" fillId="0" borderId="13" xfId="0" applyNumberFormat="1" applyFont="1" applyFill="1" applyBorder="1" applyAlignment="1">
      <alignment horizontal="left" vertical="center" wrapText="1"/>
    </xf>
    <xf numFmtId="4" fontId="7" fillId="0" borderId="2" xfId="0" applyNumberFormat="1" applyFont="1" applyFill="1" applyBorder="1" applyAlignment="1">
      <alignment horizontal="left" vertical="center" wrapText="1"/>
    </xf>
    <xf numFmtId="4" fontId="14" fillId="0" borderId="5" xfId="0" applyNumberFormat="1" applyFont="1" applyFill="1" applyBorder="1" applyAlignment="1">
      <alignment horizontal="left" vertical="center" wrapText="1"/>
    </xf>
    <xf numFmtId="4" fontId="5" fillId="0" borderId="10" xfId="0" applyNumberFormat="1" applyFont="1" applyFill="1" applyBorder="1" applyAlignment="1">
      <alignment horizontal="left" vertical="center" wrapText="1"/>
    </xf>
    <xf numFmtId="4"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right" vertical="center" wrapText="1"/>
    </xf>
    <xf numFmtId="4" fontId="9" fillId="0" borderId="6" xfId="0" applyNumberFormat="1" applyFont="1" applyFill="1" applyBorder="1" applyAlignment="1">
      <alignment horizontal="right" vertical="center" wrapText="1"/>
    </xf>
    <xf numFmtId="4" fontId="3" fillId="0"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wrapText="1"/>
    </xf>
    <xf numFmtId="4" fontId="9" fillId="0" borderId="3" xfId="0" applyNumberFormat="1" applyFont="1" applyFill="1" applyBorder="1" applyAlignment="1">
      <alignment horizontal="center" vertical="center" wrapText="1"/>
    </xf>
    <xf numFmtId="4" fontId="5" fillId="0" borderId="4" xfId="0" applyNumberFormat="1" applyFont="1" applyFill="1" applyBorder="1" applyAlignment="1">
      <alignment horizontal="center" vertical="center" wrapText="1"/>
    </xf>
    <xf numFmtId="4" fontId="9" fillId="0" borderId="4" xfId="0" applyNumberFormat="1" applyFont="1" applyFill="1" applyBorder="1" applyAlignment="1">
      <alignment horizontal="center" vertical="center" wrapText="1"/>
    </xf>
    <xf numFmtId="4" fontId="5" fillId="0" borderId="13" xfId="0" applyNumberFormat="1" applyFont="1" applyFill="1" applyBorder="1" applyAlignment="1">
      <alignment horizontal="center" vertical="center" wrapText="1"/>
    </xf>
    <xf numFmtId="4" fontId="9" fillId="0" borderId="22" xfId="0" applyNumberFormat="1" applyFont="1" applyFill="1" applyBorder="1" applyAlignment="1">
      <alignment horizontal="center" vertical="center" wrapText="1"/>
    </xf>
    <xf numFmtId="4" fontId="14" fillId="0" borderId="23" xfId="0" applyNumberFormat="1" applyFont="1" applyFill="1" applyBorder="1" applyAlignment="1">
      <alignment horizontal="center" vertical="center" wrapText="1"/>
    </xf>
    <xf numFmtId="4" fontId="14" fillId="0" borderId="10" xfId="0" applyNumberFormat="1" applyFont="1" applyFill="1" applyBorder="1" applyAlignment="1">
      <alignment horizontal="center" vertical="center" wrapText="1"/>
    </xf>
    <xf numFmtId="4" fontId="14" fillId="0" borderId="1" xfId="0" applyNumberFormat="1" applyFont="1" applyFill="1" applyBorder="1" applyAlignment="1">
      <alignment horizontal="center" vertical="center" wrapText="1"/>
    </xf>
    <xf numFmtId="4" fontId="9" fillId="0" borderId="23" xfId="0" applyNumberFormat="1" applyFont="1" applyFill="1" applyBorder="1" applyAlignment="1">
      <alignment horizontal="center" vertical="center" wrapText="1"/>
    </xf>
    <xf numFmtId="4" fontId="9" fillId="0" borderId="7" xfId="0" applyNumberFormat="1" applyFont="1" applyFill="1" applyBorder="1" applyAlignment="1">
      <alignment horizontal="right" vertical="center" wrapText="1"/>
    </xf>
    <xf numFmtId="4" fontId="9" fillId="0" borderId="5" xfId="0" applyNumberFormat="1" applyFont="1" applyFill="1" applyBorder="1" applyAlignment="1">
      <alignment horizontal="right" vertical="center" wrapText="1"/>
    </xf>
    <xf numFmtId="4" fontId="3" fillId="0" borderId="0" xfId="0" quotePrefix="1" applyNumberFormat="1" applyFont="1" applyFill="1" applyBorder="1" applyAlignment="1">
      <alignment horizontal="left" wrapText="1"/>
    </xf>
    <xf numFmtId="4" fontId="5" fillId="0" borderId="22"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4" fontId="0" fillId="3" borderId="1" xfId="0" applyNumberFormat="1" applyFont="1" applyFill="1" applyBorder="1"/>
    <xf numFmtId="4" fontId="4" fillId="3" borderId="4" xfId="0" applyNumberFormat="1" applyFont="1" applyFill="1" applyBorder="1" applyAlignment="1">
      <alignment vertical="center"/>
    </xf>
    <xf numFmtId="4" fontId="4" fillId="3" borderId="1" xfId="0" applyNumberFormat="1" applyFont="1" applyFill="1" applyBorder="1" applyAlignment="1">
      <alignment vertical="center"/>
    </xf>
    <xf numFmtId="4" fontId="4" fillId="0" borderId="1" xfId="0" applyNumberFormat="1" applyFont="1" applyBorder="1" applyAlignment="1">
      <alignment vertical="center"/>
    </xf>
    <xf numFmtId="2" fontId="5" fillId="0" borderId="7" xfId="0" applyNumberFormat="1" applyFont="1" applyFill="1" applyBorder="1" applyAlignment="1">
      <alignment horizontal="center" vertical="center" wrapText="1"/>
    </xf>
    <xf numFmtId="4" fontId="11" fillId="0" borderId="0" xfId="0" applyNumberFormat="1" applyFont="1" applyBorder="1" applyAlignment="1">
      <alignment horizontal="center" vertical="center"/>
    </xf>
    <xf numFmtId="4" fontId="11" fillId="0" borderId="0" xfId="0" applyNumberFormat="1" applyFont="1" applyFill="1" applyBorder="1" applyAlignment="1">
      <alignment horizontal="center" vertical="center"/>
    </xf>
    <xf numFmtId="4" fontId="3" fillId="0" borderId="0" xfId="0" applyNumberFormat="1" applyFont="1" applyBorder="1" applyAlignment="1">
      <alignment horizontal="center" vertical="center"/>
    </xf>
    <xf numFmtId="4" fontId="3" fillId="0" borderId="0" xfId="0" applyNumberFormat="1" applyFont="1" applyFill="1" applyBorder="1" applyAlignment="1">
      <alignment horizontal="center" vertical="center"/>
    </xf>
    <xf numFmtId="4" fontId="3" fillId="0" borderId="16" xfId="0" applyNumberFormat="1" applyFont="1" applyBorder="1" applyAlignment="1">
      <alignment horizontal="center" vertical="center" wrapText="1"/>
    </xf>
    <xf numFmtId="4" fontId="3" fillId="0" borderId="17" xfId="0" applyNumberFormat="1" applyFont="1" applyFill="1" applyBorder="1" applyAlignment="1">
      <alignment horizontal="center" vertical="center" wrapText="1"/>
    </xf>
    <xf numFmtId="4" fontId="6" fillId="0" borderId="0" xfId="0" applyNumberFormat="1" applyFont="1" applyBorder="1"/>
    <xf numFmtId="4" fontId="3" fillId="0" borderId="0" xfId="0" applyNumberFormat="1" applyFont="1" applyBorder="1"/>
    <xf numFmtId="4" fontId="0" fillId="0" borderId="0" xfId="0" applyNumberFormat="1" applyFont="1" applyBorder="1" applyAlignment="1">
      <alignment horizontal="center" vertical="center"/>
    </xf>
    <xf numFmtId="4" fontId="0" fillId="0" borderId="0" xfId="0" applyNumberFormat="1" applyFont="1" applyFill="1" applyBorder="1" applyAlignment="1">
      <alignment horizontal="center" vertical="center"/>
    </xf>
    <xf numFmtId="4" fontId="12" fillId="0" borderId="0" xfId="0" applyNumberFormat="1" applyFont="1" applyBorder="1"/>
    <xf numFmtId="4" fontId="0" fillId="0" borderId="0" xfId="0" applyNumberFormat="1" applyFont="1" applyBorder="1"/>
    <xf numFmtId="4" fontId="0" fillId="0" borderId="0" xfId="0" applyNumberFormat="1" applyFont="1" applyFill="1" applyBorder="1" applyAlignment="1"/>
    <xf numFmtId="4" fontId="12" fillId="0" borderId="0" xfId="0" applyNumberFormat="1" applyFont="1" applyBorder="1" applyAlignment="1">
      <alignment vertical="center"/>
    </xf>
    <xf numFmtId="4" fontId="0" fillId="0" borderId="0" xfId="0" applyNumberFormat="1" applyFont="1" applyBorder="1" applyAlignment="1">
      <alignment vertical="center"/>
    </xf>
    <xf numFmtId="4" fontId="0" fillId="0" borderId="0" xfId="0" applyNumberFormat="1" applyFont="1" applyFill="1" applyBorder="1" applyAlignment="1">
      <alignment vertical="center"/>
    </xf>
    <xf numFmtId="4" fontId="13" fillId="0" borderId="0" xfId="0" applyNumberFormat="1" applyFont="1" applyFill="1" applyBorder="1" applyAlignment="1">
      <alignment vertical="center"/>
    </xf>
    <xf numFmtId="4" fontId="13" fillId="0" borderId="0" xfId="0" applyNumberFormat="1" applyFont="1" applyFill="1" applyBorder="1" applyAlignment="1">
      <alignment horizontal="center" vertical="center"/>
    </xf>
    <xf numFmtId="4" fontId="2" fillId="0" borderId="0" xfId="0" applyNumberFormat="1" applyFont="1" applyBorder="1" applyAlignment="1">
      <alignment vertical="center"/>
    </xf>
    <xf numFmtId="4" fontId="3" fillId="0" borderId="0" xfId="0" applyNumberFormat="1" applyFont="1" applyBorder="1" applyAlignment="1">
      <alignment vertical="center"/>
    </xf>
    <xf numFmtId="4" fontId="16" fillId="0" borderId="4" xfId="0" applyNumberFormat="1" applyFont="1" applyFill="1" applyBorder="1" applyAlignment="1">
      <alignment horizontal="center" vertical="center" wrapText="1"/>
    </xf>
    <xf numFmtId="4" fontId="4" fillId="0" borderId="0" xfId="0" applyNumberFormat="1" applyFont="1" applyFill="1" applyBorder="1" applyAlignment="1"/>
    <xf numFmtId="4" fontId="16" fillId="0" borderId="1" xfId="0" applyNumberFormat="1" applyFont="1" applyFill="1" applyBorder="1" applyAlignment="1">
      <alignment horizontal="center" vertical="center" wrapText="1"/>
    </xf>
    <xf numFmtId="4" fontId="17" fillId="0" borderId="1" xfId="0" applyNumberFormat="1" applyFont="1" applyFill="1" applyBorder="1"/>
    <xf numFmtId="4" fontId="20" fillId="0" borderId="0" xfId="0" applyNumberFormat="1" applyFont="1" applyBorder="1" applyAlignment="1">
      <alignment horizontal="center"/>
    </xf>
    <xf numFmtId="0" fontId="20" fillId="0" borderId="0" xfId="0" applyFont="1" applyBorder="1" applyAlignment="1">
      <alignment horizontal="center"/>
    </xf>
    <xf numFmtId="4" fontId="3" fillId="0" borderId="0" xfId="0" quotePrefix="1" applyNumberFormat="1" applyFont="1" applyFill="1" applyBorder="1" applyAlignment="1">
      <alignment horizontal="left" wrapText="1"/>
    </xf>
    <xf numFmtId="4" fontId="9" fillId="0" borderId="10" xfId="0" applyNumberFormat="1" applyFont="1" applyFill="1" applyBorder="1" applyAlignment="1">
      <alignment horizontal="right" vertical="center" wrapText="1"/>
    </xf>
    <xf numFmtId="4" fontId="10" fillId="0" borderId="17"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left" vertical="top" wrapText="1"/>
    </xf>
    <xf numFmtId="0" fontId="3" fillId="0" borderId="0" xfId="0" applyFont="1" applyBorder="1" applyAlignment="1">
      <alignment horizontal="left" vertical="center"/>
    </xf>
    <xf numFmtId="0" fontId="11" fillId="0" borderId="0" xfId="0" applyFont="1" applyBorder="1" applyAlignment="1">
      <alignment horizontal="center" vertical="center"/>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4" fontId="3" fillId="0" borderId="10" xfId="0" applyNumberFormat="1" applyFont="1" applyBorder="1" applyAlignment="1">
      <alignment horizontal="center" vertical="center" wrapText="1"/>
    </xf>
    <xf numFmtId="4" fontId="3" fillId="0" borderId="4"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Border="1" applyAlignment="1">
      <alignment horizontal="center" vertical="center" wrapText="1"/>
    </xf>
    <xf numFmtId="0" fontId="0" fillId="0" borderId="0" xfId="0" applyFont="1" applyBorder="1" applyAlignment="1">
      <alignment horizontal="left" vertical="center"/>
    </xf>
    <xf numFmtId="4" fontId="3" fillId="0" borderId="0" xfId="0" quotePrefix="1" applyNumberFormat="1" applyFont="1" applyFill="1" applyBorder="1" applyAlignment="1">
      <alignment horizontal="left" wrapText="1"/>
    </xf>
    <xf numFmtId="0" fontId="9" fillId="0" borderId="8" xfId="0" applyFont="1" applyFill="1" applyBorder="1" applyAlignment="1">
      <alignment horizontal="center" vertical="center" wrapText="1"/>
    </xf>
    <xf numFmtId="0" fontId="0" fillId="0" borderId="8" xfId="0" applyBorder="1" applyAlignment="1">
      <alignment horizontal="center" vertical="center" wrapText="1"/>
    </xf>
    <xf numFmtId="2" fontId="5" fillId="0" borderId="2" xfId="0" applyNumberFormat="1"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0"/>
  <sheetViews>
    <sheetView tabSelected="1" topLeftCell="A85" zoomScaleNormal="100" workbookViewId="0">
      <selection activeCell="G134" sqref="G134"/>
    </sheetView>
  </sheetViews>
  <sheetFormatPr defaultRowHeight="18.75" x14ac:dyDescent="0.25"/>
  <cols>
    <col min="1" max="1" width="5.7109375" style="9" customWidth="1"/>
    <col min="2" max="2" width="23.140625" style="76" customWidth="1"/>
    <col min="3" max="3" width="49.28515625" style="9" customWidth="1"/>
    <col min="4" max="4" width="17.7109375" style="10" customWidth="1"/>
    <col min="5" max="5" width="5.85546875" style="9" customWidth="1"/>
    <col min="6" max="6" width="11.42578125" style="13" customWidth="1"/>
    <col min="7" max="7" width="10.42578125" style="14" customWidth="1"/>
    <col min="8" max="8" width="11.42578125" style="14" customWidth="1"/>
    <col min="9" max="9" width="10.7109375" style="14" customWidth="1"/>
    <col min="10" max="11" width="0" style="8" hidden="1" customWidth="1"/>
    <col min="12" max="12" width="10.5703125" style="8" hidden="1" customWidth="1"/>
    <col min="13" max="13" width="11" style="9" customWidth="1"/>
    <col min="14" max="14" width="10.5703125" style="9" customWidth="1"/>
    <col min="15" max="15" width="10.28515625" style="9" customWidth="1"/>
    <col min="16" max="16" width="13" style="222" customWidth="1"/>
    <col min="17" max="17" width="17.140625" style="223" customWidth="1"/>
    <col min="18" max="18" width="13.85546875" style="8" customWidth="1"/>
    <col min="19" max="19" width="16.42578125" style="8" customWidth="1"/>
    <col min="20" max="20" width="15.42578125" style="225" customWidth="1"/>
    <col min="21" max="21" width="13.140625" style="8" customWidth="1"/>
    <col min="22" max="22" width="10.85546875" style="228" customWidth="1"/>
    <col min="23" max="30" width="9.140625" style="8"/>
    <col min="31" max="31" width="2.42578125" style="8" customWidth="1"/>
    <col min="32" max="32" width="17.42578125" style="8" customWidth="1"/>
    <col min="33" max="33" width="15.85546875" style="8" customWidth="1"/>
    <col min="34" max="34" width="14.85546875" style="8" customWidth="1"/>
    <col min="35" max="35" width="19.5703125" style="8" customWidth="1"/>
    <col min="36" max="16384" width="9.140625" style="8"/>
  </cols>
  <sheetData>
    <row r="1" spans="1:22" s="81" customFormat="1" ht="15.75" x14ac:dyDescent="0.25">
      <c r="A1" s="246" t="s">
        <v>24</v>
      </c>
      <c r="B1" s="246"/>
      <c r="C1" s="246"/>
      <c r="D1" s="246"/>
      <c r="E1" s="246"/>
      <c r="F1" s="246"/>
      <c r="G1" s="246"/>
      <c r="H1" s="246"/>
      <c r="I1" s="246"/>
      <c r="J1" s="246"/>
      <c r="K1" s="246"/>
      <c r="L1" s="246"/>
      <c r="M1" s="246"/>
      <c r="N1" s="246"/>
      <c r="O1" s="246"/>
      <c r="P1" s="246"/>
      <c r="Q1" s="246"/>
      <c r="T1" s="224"/>
      <c r="V1" s="227"/>
    </row>
    <row r="2" spans="1:22" s="81" customFormat="1" ht="18" customHeight="1" x14ac:dyDescent="0.25">
      <c r="A2" s="82"/>
      <c r="B2" s="82"/>
      <c r="C2" s="246"/>
      <c r="D2" s="246"/>
      <c r="E2" s="246"/>
      <c r="F2" s="246"/>
      <c r="G2" s="246"/>
      <c r="H2" s="246"/>
      <c r="I2" s="246"/>
      <c r="J2" s="246"/>
      <c r="K2" s="246"/>
      <c r="L2" s="246"/>
      <c r="M2" s="246"/>
      <c r="N2" s="246"/>
      <c r="O2" s="246"/>
      <c r="P2" s="214"/>
      <c r="Q2" s="215"/>
      <c r="T2" s="224"/>
      <c r="V2" s="227"/>
    </row>
    <row r="3" spans="1:22" ht="18.75" customHeight="1" x14ac:dyDescent="0.25">
      <c r="A3" s="245" t="s">
        <v>25</v>
      </c>
      <c r="B3" s="245"/>
      <c r="C3" s="245"/>
      <c r="D3" s="245"/>
      <c r="E3" s="245"/>
      <c r="F3" s="245"/>
      <c r="G3" s="245"/>
      <c r="H3" s="245"/>
      <c r="I3" s="245"/>
      <c r="J3" s="245"/>
      <c r="K3" s="245"/>
      <c r="L3" s="245"/>
      <c r="M3" s="59"/>
      <c r="N3" s="59"/>
      <c r="O3" s="59"/>
      <c r="P3" s="216"/>
      <c r="Q3" s="217"/>
    </row>
    <row r="4" spans="1:22" ht="21.75" customHeight="1" thickBot="1" x14ac:dyDescent="0.3">
      <c r="A4" s="245" t="s">
        <v>26</v>
      </c>
      <c r="B4" s="245"/>
      <c r="C4" s="245"/>
      <c r="D4" s="245"/>
      <c r="E4" s="245"/>
      <c r="F4" s="245"/>
      <c r="G4" s="245"/>
      <c r="H4" s="245"/>
      <c r="I4" s="1"/>
      <c r="J4" s="2"/>
      <c r="K4" s="2"/>
      <c r="L4" s="2"/>
      <c r="M4" s="59"/>
      <c r="N4" s="59"/>
      <c r="O4" s="59"/>
      <c r="P4" s="216"/>
      <c r="Q4" s="217"/>
      <c r="T4" s="238" t="s">
        <v>88</v>
      </c>
      <c r="U4" s="239" t="s">
        <v>89</v>
      </c>
    </row>
    <row r="5" spans="1:22" ht="63" customHeight="1" thickBot="1" x14ac:dyDescent="0.3">
      <c r="A5" s="252" t="s">
        <v>40</v>
      </c>
      <c r="B5" s="252" t="s">
        <v>38</v>
      </c>
      <c r="C5" s="252" t="s">
        <v>39</v>
      </c>
      <c r="D5" s="256" t="s">
        <v>37</v>
      </c>
      <c r="E5" s="252" t="s">
        <v>6</v>
      </c>
      <c r="F5" s="254" t="s">
        <v>0</v>
      </c>
      <c r="G5" s="247" t="s">
        <v>1</v>
      </c>
      <c r="H5" s="248"/>
      <c r="I5" s="248"/>
      <c r="J5" s="248"/>
      <c r="K5" s="248"/>
      <c r="L5" s="248"/>
      <c r="M5" s="248"/>
      <c r="N5" s="248"/>
      <c r="O5" s="249"/>
      <c r="P5" s="250" t="s">
        <v>29</v>
      </c>
      <c r="Q5" s="251"/>
      <c r="S5" s="33" t="s">
        <v>21</v>
      </c>
      <c r="T5" s="189">
        <v>5000</v>
      </c>
      <c r="U5" s="212">
        <f>Q94</f>
        <v>4454.6400000000003</v>
      </c>
      <c r="V5" s="228">
        <f>T5-U5</f>
        <v>545.35999999999967</v>
      </c>
    </row>
    <row r="6" spans="1:22" ht="41.25" customHeight="1" thickBot="1" x14ac:dyDescent="0.3">
      <c r="A6" s="253"/>
      <c r="B6" s="253"/>
      <c r="C6" s="253"/>
      <c r="D6" s="257"/>
      <c r="E6" s="253"/>
      <c r="F6" s="255"/>
      <c r="G6" s="17" t="s">
        <v>10</v>
      </c>
      <c r="H6" s="17" t="s">
        <v>11</v>
      </c>
      <c r="I6" s="17" t="s">
        <v>12</v>
      </c>
      <c r="J6" s="18" t="s">
        <v>14</v>
      </c>
      <c r="K6" s="18" t="s">
        <v>15</v>
      </c>
      <c r="L6" s="18" t="s">
        <v>16</v>
      </c>
      <c r="M6" s="17" t="s">
        <v>14</v>
      </c>
      <c r="N6" s="17" t="s">
        <v>15</v>
      </c>
      <c r="O6" s="19" t="s">
        <v>16</v>
      </c>
      <c r="P6" s="218" t="s">
        <v>3</v>
      </c>
      <c r="Q6" s="219" t="s">
        <v>2</v>
      </c>
    </row>
    <row r="7" spans="1:22" s="11" customFormat="1" ht="63.75" customHeight="1" thickBot="1" x14ac:dyDescent="0.3">
      <c r="A7" s="83">
        <v>1</v>
      </c>
      <c r="B7" s="20" t="s">
        <v>20</v>
      </c>
      <c r="C7" s="20" t="s">
        <v>46</v>
      </c>
      <c r="D7" s="21" t="s">
        <v>7</v>
      </c>
      <c r="E7" s="22" t="s">
        <v>5</v>
      </c>
      <c r="F7" s="88">
        <v>12</v>
      </c>
      <c r="G7" s="165">
        <v>1793.57</v>
      </c>
      <c r="H7" s="165">
        <v>1948.35</v>
      </c>
      <c r="I7" s="165">
        <v>1954.36</v>
      </c>
      <c r="J7" s="21"/>
      <c r="K7" s="21"/>
      <c r="L7" s="21"/>
      <c r="M7" s="165"/>
      <c r="N7" s="165"/>
      <c r="O7" s="165"/>
      <c r="P7" s="24">
        <f>ROUND((G7+H7+I7)/3,2)</f>
        <v>1898.76</v>
      </c>
      <c r="Q7" s="27">
        <f>F7*P7</f>
        <v>22785.119999999999</v>
      </c>
      <c r="R7" s="15"/>
      <c r="S7" s="139" t="s">
        <v>4</v>
      </c>
      <c r="T7" s="234">
        <v>196000</v>
      </c>
      <c r="U7" s="210">
        <f>Q9+Q82+Q84+Q86+Q88+Q21</f>
        <v>67570.22</v>
      </c>
      <c r="V7" s="228">
        <f t="shared" ref="V7:V14" si="0">T7-U7</f>
        <v>128429.78</v>
      </c>
    </row>
    <row r="8" spans="1:22" s="11" customFormat="1" ht="21.75" customHeight="1" thickBot="1" x14ac:dyDescent="0.35">
      <c r="A8" s="83"/>
      <c r="B8" s="83"/>
      <c r="C8" s="83" t="s">
        <v>8</v>
      </c>
      <c r="D8" s="84"/>
      <c r="E8" s="85"/>
      <c r="F8" s="86">
        <f>F7</f>
        <v>12</v>
      </c>
      <c r="G8" s="166"/>
      <c r="H8" s="166"/>
      <c r="I8" s="166"/>
      <c r="J8" s="84"/>
      <c r="K8" s="84"/>
      <c r="L8" s="84"/>
      <c r="M8" s="166"/>
      <c r="N8" s="166"/>
      <c r="O8" s="166"/>
      <c r="P8" s="24"/>
      <c r="Q8" s="208">
        <f>Q7</f>
        <v>22785.119999999999</v>
      </c>
      <c r="R8" s="158"/>
      <c r="S8" s="140"/>
      <c r="T8" s="235"/>
      <c r="U8" s="140"/>
      <c r="V8" s="228"/>
    </row>
    <row r="9" spans="1:22" s="11" customFormat="1" ht="63.75" customHeight="1" thickBot="1" x14ac:dyDescent="0.3">
      <c r="A9" s="83">
        <v>2</v>
      </c>
      <c r="B9" s="20" t="s">
        <v>20</v>
      </c>
      <c r="C9" s="20" t="s">
        <v>46</v>
      </c>
      <c r="D9" s="21" t="s">
        <v>4</v>
      </c>
      <c r="E9" s="22" t="s">
        <v>5</v>
      </c>
      <c r="F9" s="86">
        <v>30</v>
      </c>
      <c r="G9" s="165">
        <v>1793.57</v>
      </c>
      <c r="H9" s="165">
        <v>1948.35</v>
      </c>
      <c r="I9" s="165">
        <v>1954.36</v>
      </c>
      <c r="J9" s="21"/>
      <c r="K9" s="21"/>
      <c r="L9" s="21"/>
      <c r="M9" s="165"/>
      <c r="N9" s="165"/>
      <c r="O9" s="165"/>
      <c r="P9" s="24">
        <f t="shared" ref="P9:P60" si="1">ROUND((G9+H9+I9)/3,2)</f>
        <v>1898.76</v>
      </c>
      <c r="Q9" s="27">
        <f t="shared" ref="Q9:Q60" si="2">F9*P9</f>
        <v>56962.8</v>
      </c>
      <c r="S9" s="139" t="s">
        <v>13</v>
      </c>
      <c r="T9" s="236">
        <v>24500</v>
      </c>
      <c r="U9" s="211">
        <f>Q12+Q22+Q57</f>
        <v>4161.63</v>
      </c>
      <c r="V9" s="228">
        <f t="shared" si="0"/>
        <v>20338.37</v>
      </c>
    </row>
    <row r="10" spans="1:22" s="5" customFormat="1" ht="21" customHeight="1" thickBot="1" x14ac:dyDescent="0.35">
      <c r="A10" s="83"/>
      <c r="B10" s="83"/>
      <c r="C10" s="83" t="s">
        <v>8</v>
      </c>
      <c r="D10" s="87"/>
      <c r="E10" s="87"/>
      <c r="F10" s="88">
        <f>SUM(F9)</f>
        <v>30</v>
      </c>
      <c r="G10" s="89"/>
      <c r="H10" s="89"/>
      <c r="I10" s="89"/>
      <c r="J10" s="87"/>
      <c r="K10" s="87"/>
      <c r="L10" s="87"/>
      <c r="M10" s="89"/>
      <c r="N10" s="89"/>
      <c r="O10" s="89"/>
      <c r="P10" s="24"/>
      <c r="Q10" s="89">
        <f>Q9</f>
        <v>56962.8</v>
      </c>
      <c r="S10" s="142"/>
      <c r="T10" s="143"/>
      <c r="U10" s="143"/>
      <c r="V10" s="228"/>
    </row>
    <row r="11" spans="1:22" s="5" customFormat="1" ht="57" customHeight="1" thickBot="1" x14ac:dyDescent="0.3">
      <c r="A11" s="258">
        <v>3</v>
      </c>
      <c r="B11" s="262" t="s">
        <v>20</v>
      </c>
      <c r="C11" s="20" t="s">
        <v>47</v>
      </c>
      <c r="D11" s="26" t="s">
        <v>7</v>
      </c>
      <c r="E11" s="28" t="s">
        <v>5</v>
      </c>
      <c r="F11" s="88">
        <v>24</v>
      </c>
      <c r="G11" s="167">
        <v>476.24</v>
      </c>
      <c r="H11" s="27">
        <v>492.28</v>
      </c>
      <c r="I11" s="27">
        <v>534.55999999999995</v>
      </c>
      <c r="J11" s="26"/>
      <c r="K11" s="26"/>
      <c r="L11" s="26"/>
      <c r="M11" s="27"/>
      <c r="N11" s="27"/>
      <c r="O11" s="27"/>
      <c r="P11" s="24">
        <f t="shared" si="1"/>
        <v>501.03</v>
      </c>
      <c r="Q11" s="27">
        <f t="shared" si="2"/>
        <v>12024.72</v>
      </c>
      <c r="S11" s="139" t="s">
        <v>19</v>
      </c>
      <c r="T11" s="236">
        <v>74934</v>
      </c>
      <c r="U11" s="211">
        <f>Q15+Q19+Q35+Q60</f>
        <v>19933.400000000001</v>
      </c>
      <c r="V11" s="228">
        <f t="shared" si="0"/>
        <v>55000.6</v>
      </c>
    </row>
    <row r="12" spans="1:22" s="5" customFormat="1" ht="76.5" customHeight="1" thickBot="1" x14ac:dyDescent="0.3">
      <c r="A12" s="259"/>
      <c r="B12" s="263"/>
      <c r="C12" s="20" t="s">
        <v>47</v>
      </c>
      <c r="D12" s="26" t="s">
        <v>13</v>
      </c>
      <c r="E12" s="28" t="s">
        <v>5</v>
      </c>
      <c r="F12" s="88">
        <v>4</v>
      </c>
      <c r="G12" s="167">
        <v>476.24</v>
      </c>
      <c r="H12" s="27">
        <v>492.28</v>
      </c>
      <c r="I12" s="27">
        <v>534.55999999999995</v>
      </c>
      <c r="J12" s="26"/>
      <c r="K12" s="26"/>
      <c r="L12" s="26"/>
      <c r="M12" s="27"/>
      <c r="N12" s="27"/>
      <c r="O12" s="27"/>
      <c r="P12" s="24">
        <f t="shared" si="1"/>
        <v>501.03</v>
      </c>
      <c r="Q12" s="27">
        <f t="shared" si="2"/>
        <v>2004.12</v>
      </c>
      <c r="S12" s="139" t="s">
        <v>18</v>
      </c>
      <c r="T12" s="236">
        <v>38000</v>
      </c>
      <c r="U12" s="141">
        <f>Q38+Q41+Q44+Q47</f>
        <v>22978.720000000001</v>
      </c>
      <c r="V12" s="228">
        <f t="shared" si="0"/>
        <v>15021.279999999999</v>
      </c>
    </row>
    <row r="13" spans="1:22" s="5" customFormat="1" ht="15.75" thickBot="1" x14ac:dyDescent="0.3">
      <c r="A13" s="136"/>
      <c r="B13" s="87"/>
      <c r="C13" s="133" t="s">
        <v>8</v>
      </c>
      <c r="D13" s="87"/>
      <c r="E13" s="87"/>
      <c r="F13" s="88">
        <f>SUM(F11:F12)</f>
        <v>28</v>
      </c>
      <c r="G13" s="89"/>
      <c r="H13" s="89"/>
      <c r="I13" s="89"/>
      <c r="J13" s="87"/>
      <c r="K13" s="87"/>
      <c r="L13" s="87"/>
      <c r="M13" s="89"/>
      <c r="N13" s="89"/>
      <c r="O13" s="89"/>
      <c r="P13" s="24"/>
      <c r="Q13" s="208">
        <f>Q11+Q12</f>
        <v>14028.84</v>
      </c>
      <c r="T13" s="12"/>
      <c r="V13" s="228"/>
    </row>
    <row r="14" spans="1:22" s="5" customFormat="1" ht="38.25" customHeight="1" thickBot="1" x14ac:dyDescent="0.3">
      <c r="A14" s="258">
        <v>4</v>
      </c>
      <c r="B14" s="262" t="s">
        <v>20</v>
      </c>
      <c r="C14" s="262" t="s">
        <v>48</v>
      </c>
      <c r="D14" s="26" t="s">
        <v>7</v>
      </c>
      <c r="E14" s="95"/>
      <c r="F14" s="23">
        <v>3</v>
      </c>
      <c r="G14" s="167">
        <v>705.66</v>
      </c>
      <c r="H14" s="27">
        <v>678.83</v>
      </c>
      <c r="I14" s="27">
        <v>701.16</v>
      </c>
      <c r="J14" s="87"/>
      <c r="K14" s="87"/>
      <c r="L14" s="87"/>
      <c r="M14" s="89"/>
      <c r="N14" s="89"/>
      <c r="O14" s="89"/>
      <c r="P14" s="24">
        <f t="shared" si="1"/>
        <v>695.22</v>
      </c>
      <c r="Q14" s="27">
        <f t="shared" si="2"/>
        <v>2085.66</v>
      </c>
      <c r="S14" s="26" t="s">
        <v>7</v>
      </c>
      <c r="T14" s="27">
        <v>500000</v>
      </c>
      <c r="U14" s="209">
        <f>Q7+Q11+Q14+Q17+Q20+Q24+Q26+Q28+Q30+Q32+Q34+Q37++Q40+Q43+Q46++Q49+Q51+Q53+Q55+Q59+Q62+Q64+Q66++Q68+Q70+Q72+Q74+Q76+Q78+Q80+Q90+Q92+Q96+Q98+Q100+Q102+Q104+Q106+Q108+Q110</f>
        <v>492149.56999999995</v>
      </c>
      <c r="V14" s="228">
        <f t="shared" si="0"/>
        <v>7850.4300000000512</v>
      </c>
    </row>
    <row r="15" spans="1:22" s="5" customFormat="1" ht="42" customHeight="1" thickBot="1" x14ac:dyDescent="0.4">
      <c r="A15" s="263"/>
      <c r="B15" s="263"/>
      <c r="C15" s="263"/>
      <c r="D15" s="135" t="s">
        <v>19</v>
      </c>
      <c r="E15" s="28" t="s">
        <v>5</v>
      </c>
      <c r="F15" s="23">
        <v>12</v>
      </c>
      <c r="G15" s="167">
        <v>705.66</v>
      </c>
      <c r="H15" s="27">
        <v>678.83</v>
      </c>
      <c r="I15" s="27">
        <v>701.16</v>
      </c>
      <c r="J15" s="26"/>
      <c r="K15" s="26"/>
      <c r="L15" s="26"/>
      <c r="M15" s="27"/>
      <c r="N15" s="27"/>
      <c r="O15" s="27"/>
      <c r="P15" s="24">
        <f t="shared" si="1"/>
        <v>695.22</v>
      </c>
      <c r="Q15" s="27">
        <f t="shared" si="2"/>
        <v>8342.64</v>
      </c>
      <c r="S15" s="144" t="s">
        <v>41</v>
      </c>
      <c r="T15" s="237"/>
      <c r="U15" s="138">
        <f>U14+U12+U11+U9+U7+U5</f>
        <v>611248.17999999993</v>
      </c>
      <c r="V15" s="229"/>
    </row>
    <row r="16" spans="1:22" s="5" customFormat="1" ht="17.25" customHeight="1" thickBot="1" x14ac:dyDescent="0.3">
      <c r="A16" s="137"/>
      <c r="B16" s="85"/>
      <c r="C16" s="134" t="s">
        <v>8</v>
      </c>
      <c r="D16" s="83"/>
      <c r="E16" s="91"/>
      <c r="F16" s="92">
        <v>15</v>
      </c>
      <c r="G16" s="168"/>
      <c r="H16" s="168"/>
      <c r="I16" s="168"/>
      <c r="J16" s="91"/>
      <c r="K16" s="91"/>
      <c r="L16" s="91"/>
      <c r="M16" s="168"/>
      <c r="N16" s="168"/>
      <c r="O16" s="168"/>
      <c r="P16" s="24"/>
      <c r="Q16" s="89">
        <f>Q14+Q15</f>
        <v>10428.299999999999</v>
      </c>
      <c r="S16" s="11"/>
      <c r="T16" s="226"/>
      <c r="U16" s="11"/>
      <c r="V16" s="229"/>
    </row>
    <row r="17" spans="1:22" s="5" customFormat="1" ht="72.75" customHeight="1" thickBot="1" x14ac:dyDescent="0.3">
      <c r="A17" s="83">
        <v>5</v>
      </c>
      <c r="B17" s="20" t="s">
        <v>20</v>
      </c>
      <c r="C17" s="20" t="s">
        <v>49</v>
      </c>
      <c r="D17" s="26" t="s">
        <v>7</v>
      </c>
      <c r="E17" s="28" t="s">
        <v>5</v>
      </c>
      <c r="F17" s="23">
        <v>38</v>
      </c>
      <c r="G17" s="167">
        <v>1021.27</v>
      </c>
      <c r="H17" s="27">
        <v>948.29</v>
      </c>
      <c r="I17" s="27">
        <v>969.37</v>
      </c>
      <c r="J17" s="26"/>
      <c r="K17" s="26"/>
      <c r="L17" s="26"/>
      <c r="M17" s="27"/>
      <c r="N17" s="27"/>
      <c r="O17" s="27"/>
      <c r="P17" s="24">
        <f t="shared" si="1"/>
        <v>979.64</v>
      </c>
      <c r="Q17" s="27">
        <f>F17*P17</f>
        <v>37226.32</v>
      </c>
      <c r="T17" s="12"/>
      <c r="V17" s="229"/>
    </row>
    <row r="18" spans="1:22" s="5" customFormat="1" ht="18" customHeight="1" thickBot="1" x14ac:dyDescent="0.3">
      <c r="A18" s="93"/>
      <c r="B18" s="94"/>
      <c r="C18" s="83" t="s">
        <v>8</v>
      </c>
      <c r="D18" s="94"/>
      <c r="E18" s="94"/>
      <c r="F18" s="88">
        <f>SUM(F17)</f>
        <v>38</v>
      </c>
      <c r="G18" s="158"/>
      <c r="H18" s="158"/>
      <c r="I18" s="158"/>
      <c r="J18" s="94"/>
      <c r="K18" s="94"/>
      <c r="L18" s="94"/>
      <c r="M18" s="158"/>
      <c r="N18" s="158"/>
      <c r="O18" s="158"/>
      <c r="P18" s="24"/>
      <c r="Q18" s="208">
        <f>Q17</f>
        <v>37226.32</v>
      </c>
      <c r="S18" s="11"/>
      <c r="T18" s="226"/>
      <c r="U18" s="11"/>
      <c r="V18" s="229"/>
    </row>
    <row r="19" spans="1:22" s="11" customFormat="1" ht="116.25" customHeight="1" thickBot="1" x14ac:dyDescent="0.3">
      <c r="A19" s="258">
        <v>6</v>
      </c>
      <c r="B19" s="262" t="s">
        <v>33</v>
      </c>
      <c r="C19" s="20" t="s">
        <v>50</v>
      </c>
      <c r="D19" s="20" t="s">
        <v>19</v>
      </c>
      <c r="E19" s="29" t="s">
        <v>5</v>
      </c>
      <c r="F19" s="23">
        <v>5</v>
      </c>
      <c r="G19" s="167">
        <v>450.31</v>
      </c>
      <c r="H19" s="27">
        <v>455.37</v>
      </c>
      <c r="I19" s="27">
        <v>433.77</v>
      </c>
      <c r="J19" s="25"/>
      <c r="K19" s="25"/>
      <c r="L19" s="25"/>
      <c r="M19" s="189"/>
      <c r="N19" s="189"/>
      <c r="O19" s="189"/>
      <c r="P19" s="24">
        <f>ROUND((G19+H19+I19)/3,2)</f>
        <v>446.48</v>
      </c>
      <c r="Q19" s="27">
        <f>F19*P19</f>
        <v>2232.4</v>
      </c>
      <c r="T19" s="226"/>
      <c r="V19" s="229"/>
    </row>
    <row r="20" spans="1:22" s="11" customFormat="1" ht="115.5" customHeight="1" thickBot="1" x14ac:dyDescent="0.3">
      <c r="A20" s="266"/>
      <c r="B20" s="267"/>
      <c r="C20" s="20" t="s">
        <v>50</v>
      </c>
      <c r="D20" s="26" t="s">
        <v>7</v>
      </c>
      <c r="E20" s="28" t="s">
        <v>5</v>
      </c>
      <c r="F20" s="23">
        <v>16</v>
      </c>
      <c r="G20" s="167">
        <v>450.31</v>
      </c>
      <c r="H20" s="27">
        <v>455.37</v>
      </c>
      <c r="I20" s="27">
        <v>433.77</v>
      </c>
      <c r="J20" s="26"/>
      <c r="K20" s="26"/>
      <c r="L20" s="26"/>
      <c r="M20" s="27"/>
      <c r="N20" s="27"/>
      <c r="O20" s="27"/>
      <c r="P20" s="24">
        <f t="shared" si="1"/>
        <v>446.48</v>
      </c>
      <c r="Q20" s="27">
        <f>F20*P20</f>
        <v>7143.68</v>
      </c>
      <c r="S20" s="5"/>
      <c r="T20" s="12"/>
      <c r="U20" s="5"/>
      <c r="V20" s="229"/>
    </row>
    <row r="21" spans="1:22" s="11" customFormat="1" ht="115.5" customHeight="1" thickBot="1" x14ac:dyDescent="0.3">
      <c r="A21" s="266"/>
      <c r="B21" s="267"/>
      <c r="C21" s="20" t="s">
        <v>50</v>
      </c>
      <c r="D21" s="26" t="s">
        <v>22</v>
      </c>
      <c r="E21" s="28" t="s">
        <v>5</v>
      </c>
      <c r="F21" s="23">
        <v>2</v>
      </c>
      <c r="G21" s="167">
        <v>450.31</v>
      </c>
      <c r="H21" s="27">
        <v>455.37</v>
      </c>
      <c r="I21" s="27">
        <v>433.77</v>
      </c>
      <c r="J21" s="26"/>
      <c r="K21" s="26"/>
      <c r="L21" s="26"/>
      <c r="M21" s="27"/>
      <c r="N21" s="27"/>
      <c r="O21" s="27"/>
      <c r="P21" s="24">
        <f t="shared" ref="P21" si="3">ROUND((G21+H21+I21)/3,2)</f>
        <v>446.48</v>
      </c>
      <c r="Q21" s="27">
        <f>F21*P21</f>
        <v>892.96</v>
      </c>
      <c r="S21" s="5"/>
      <c r="T21" s="12"/>
      <c r="U21" s="5"/>
      <c r="V21" s="229"/>
    </row>
    <row r="22" spans="1:22" s="11" customFormat="1" ht="125.25" customHeight="1" thickBot="1" x14ac:dyDescent="0.3">
      <c r="A22" s="259"/>
      <c r="B22" s="263"/>
      <c r="C22" s="20" t="s">
        <v>50</v>
      </c>
      <c r="D22" s="26" t="s">
        <v>13</v>
      </c>
      <c r="E22" s="28" t="s">
        <v>5</v>
      </c>
      <c r="F22" s="23">
        <v>4</v>
      </c>
      <c r="G22" s="167">
        <v>450.31</v>
      </c>
      <c r="H22" s="27">
        <v>455.37</v>
      </c>
      <c r="I22" s="27">
        <v>433.77</v>
      </c>
      <c r="J22" s="26"/>
      <c r="K22" s="26"/>
      <c r="L22" s="26"/>
      <c r="M22" s="27"/>
      <c r="N22" s="27"/>
      <c r="O22" s="27"/>
      <c r="P22" s="24">
        <f t="shared" si="1"/>
        <v>446.48</v>
      </c>
      <c r="Q22" s="27">
        <f>F22*P22</f>
        <v>1785.92</v>
      </c>
      <c r="S22" s="5"/>
      <c r="T22" s="12"/>
      <c r="U22" s="5"/>
      <c r="V22" s="229"/>
    </row>
    <row r="23" spans="1:22" s="5" customFormat="1" ht="15.75" thickBot="1" x14ac:dyDescent="0.3">
      <c r="A23" s="87"/>
      <c r="B23" s="87"/>
      <c r="C23" s="83" t="s">
        <v>8</v>
      </c>
      <c r="D23" s="87"/>
      <c r="E23" s="95"/>
      <c r="F23" s="88">
        <f>SUM(F19:F22)</f>
        <v>27</v>
      </c>
      <c r="G23" s="123"/>
      <c r="H23" s="89"/>
      <c r="I23" s="89"/>
      <c r="J23" s="87"/>
      <c r="K23" s="87"/>
      <c r="L23" s="87"/>
      <c r="M23" s="89"/>
      <c r="N23" s="89"/>
      <c r="O23" s="89"/>
      <c r="P23" s="24">
        <f t="shared" si="1"/>
        <v>0</v>
      </c>
      <c r="Q23" s="89">
        <f>Q19+Q20+Q22+Q21</f>
        <v>12054.96</v>
      </c>
      <c r="T23" s="12"/>
      <c r="V23" s="229"/>
    </row>
    <row r="24" spans="1:22" s="5" customFormat="1" ht="79.5" customHeight="1" thickBot="1" x14ac:dyDescent="0.3">
      <c r="A24" s="83">
        <v>7</v>
      </c>
      <c r="B24" s="20" t="s">
        <v>33</v>
      </c>
      <c r="C24" s="20" t="s">
        <v>51</v>
      </c>
      <c r="D24" s="20" t="s">
        <v>7</v>
      </c>
      <c r="E24" s="28" t="s">
        <v>5</v>
      </c>
      <c r="F24" s="23">
        <v>30</v>
      </c>
      <c r="G24" s="167">
        <v>1278.1400000000001</v>
      </c>
      <c r="H24" s="27">
        <v>1295.48</v>
      </c>
      <c r="I24" s="27">
        <v>1325.19</v>
      </c>
      <c r="J24" s="25"/>
      <c r="K24" s="25"/>
      <c r="L24" s="25"/>
      <c r="M24" s="190"/>
      <c r="N24" s="190"/>
      <c r="O24" s="190"/>
      <c r="P24" s="27">
        <f>ROUND((G24+H24+I24)/3,2)</f>
        <v>1299.5999999999999</v>
      </c>
      <c r="Q24" s="27">
        <f>F24*P24</f>
        <v>38988</v>
      </c>
      <c r="R24" s="15"/>
      <c r="T24" s="12"/>
      <c r="V24" s="229"/>
    </row>
    <row r="25" spans="1:22" s="5" customFormat="1" ht="15.75" thickBot="1" x14ac:dyDescent="0.3">
      <c r="A25" s="95"/>
      <c r="B25" s="90"/>
      <c r="C25" s="83" t="s">
        <v>8</v>
      </c>
      <c r="D25" s="96"/>
      <c r="E25" s="90"/>
      <c r="F25" s="88">
        <f>SUM(F24:F24)</f>
        <v>30</v>
      </c>
      <c r="G25" s="169"/>
      <c r="H25" s="169"/>
      <c r="I25" s="169"/>
      <c r="J25" s="97"/>
      <c r="K25" s="97"/>
      <c r="L25" s="97"/>
      <c r="M25" s="191"/>
      <c r="N25" s="191"/>
      <c r="O25" s="191"/>
      <c r="P25" s="27"/>
      <c r="Q25" s="89">
        <f>Q24</f>
        <v>38988</v>
      </c>
      <c r="T25" s="12"/>
      <c r="V25" s="229"/>
    </row>
    <row r="26" spans="1:22" s="5" customFormat="1" ht="78.75" customHeight="1" thickBot="1" x14ac:dyDescent="0.3">
      <c r="A26" s="83">
        <v>8</v>
      </c>
      <c r="B26" s="20" t="s">
        <v>20</v>
      </c>
      <c r="C26" s="20" t="s">
        <v>52</v>
      </c>
      <c r="D26" s="26" t="s">
        <v>7</v>
      </c>
      <c r="E26" s="28" t="s">
        <v>5</v>
      </c>
      <c r="F26" s="23">
        <v>14</v>
      </c>
      <c r="G26" s="167">
        <v>450.69</v>
      </c>
      <c r="H26" s="27">
        <v>453.93</v>
      </c>
      <c r="I26" s="27">
        <v>489.13</v>
      </c>
      <c r="J26" s="26"/>
      <c r="K26" s="26"/>
      <c r="L26" s="26"/>
      <c r="M26" s="27"/>
      <c r="N26" s="27"/>
      <c r="O26" s="27"/>
      <c r="P26" s="24">
        <f>ROUND((G26+H26+I26)/3,2)</f>
        <v>464.58</v>
      </c>
      <c r="Q26" s="27">
        <f>F26*P26</f>
        <v>6504.12</v>
      </c>
      <c r="T26" s="12"/>
      <c r="V26" s="229"/>
    </row>
    <row r="27" spans="1:22" s="5" customFormat="1" ht="15.75" thickBot="1" x14ac:dyDescent="0.3">
      <c r="A27" s="83"/>
      <c r="B27" s="83"/>
      <c r="C27" s="83" t="s">
        <v>8</v>
      </c>
      <c r="D27" s="87"/>
      <c r="E27" s="95"/>
      <c r="F27" s="86">
        <f>F26</f>
        <v>14</v>
      </c>
      <c r="G27" s="123"/>
      <c r="H27" s="89"/>
      <c r="I27" s="89"/>
      <c r="J27" s="87"/>
      <c r="K27" s="87"/>
      <c r="L27" s="87"/>
      <c r="M27" s="89"/>
      <c r="N27" s="89"/>
      <c r="O27" s="89"/>
      <c r="P27" s="24"/>
      <c r="Q27" s="89">
        <f>Q26</f>
        <v>6504.12</v>
      </c>
      <c r="T27" s="12"/>
      <c r="V27" s="229"/>
    </row>
    <row r="28" spans="1:22" s="5" customFormat="1" ht="45.75" thickBot="1" x14ac:dyDescent="0.3">
      <c r="A28" s="83">
        <v>9</v>
      </c>
      <c r="B28" s="20" t="s">
        <v>20</v>
      </c>
      <c r="C28" s="20" t="s">
        <v>53</v>
      </c>
      <c r="D28" s="26" t="s">
        <v>7</v>
      </c>
      <c r="E28" s="28" t="s">
        <v>5</v>
      </c>
      <c r="F28" s="23">
        <v>18</v>
      </c>
      <c r="G28" s="167">
        <v>729.11</v>
      </c>
      <c r="H28" s="27">
        <v>725.47</v>
      </c>
      <c r="I28" s="27">
        <v>658.44</v>
      </c>
      <c r="J28" s="26"/>
      <c r="K28" s="26"/>
      <c r="L28" s="26"/>
      <c r="M28" s="27"/>
      <c r="N28" s="27"/>
      <c r="O28" s="27"/>
      <c r="P28" s="24">
        <f>ROUND((G28+H28+I28)/3,2)</f>
        <v>704.34</v>
      </c>
      <c r="Q28" s="27">
        <f>F28*P28</f>
        <v>12678.12</v>
      </c>
      <c r="R28" s="15"/>
      <c r="T28" s="12"/>
      <c r="V28" s="229"/>
    </row>
    <row r="29" spans="1:22" s="5" customFormat="1" ht="15.75" thickBot="1" x14ac:dyDescent="0.3">
      <c r="A29" s="95"/>
      <c r="B29" s="90"/>
      <c r="C29" s="96" t="s">
        <v>8</v>
      </c>
      <c r="D29" s="96"/>
      <c r="E29" s="90"/>
      <c r="F29" s="88">
        <f>SUM(F28:F28)</f>
        <v>18</v>
      </c>
      <c r="G29" s="169"/>
      <c r="H29" s="169"/>
      <c r="I29" s="169"/>
      <c r="J29" s="97"/>
      <c r="K29" s="97"/>
      <c r="L29" s="97"/>
      <c r="M29" s="191"/>
      <c r="N29" s="191"/>
      <c r="O29" s="191"/>
      <c r="P29" s="24"/>
      <c r="Q29" s="89">
        <f>Q28</f>
        <v>12678.12</v>
      </c>
      <c r="T29" s="12"/>
      <c r="V29" s="229"/>
    </row>
    <row r="30" spans="1:22" s="5" customFormat="1" ht="60.75" thickBot="1" x14ac:dyDescent="0.3">
      <c r="A30" s="83">
        <v>10</v>
      </c>
      <c r="B30" s="20" t="s">
        <v>33</v>
      </c>
      <c r="C30" s="20" t="s">
        <v>54</v>
      </c>
      <c r="D30" s="26" t="s">
        <v>7</v>
      </c>
      <c r="E30" s="28" t="s">
        <v>5</v>
      </c>
      <c r="F30" s="23">
        <v>14</v>
      </c>
      <c r="G30" s="167">
        <v>844.72</v>
      </c>
      <c r="H30" s="27">
        <v>842.57</v>
      </c>
      <c r="I30" s="27">
        <v>868.67</v>
      </c>
      <c r="J30" s="26"/>
      <c r="K30" s="26"/>
      <c r="L30" s="26"/>
      <c r="M30" s="27"/>
      <c r="N30" s="27"/>
      <c r="O30" s="27"/>
      <c r="P30" s="24">
        <f>ROUND((G30+H30+I30)/3,2)</f>
        <v>851.99</v>
      </c>
      <c r="Q30" s="27">
        <f t="shared" si="2"/>
        <v>11927.86</v>
      </c>
      <c r="T30" s="12"/>
      <c r="V30" s="229"/>
    </row>
    <row r="31" spans="1:22" s="5" customFormat="1" ht="15.75" thickBot="1" x14ac:dyDescent="0.3">
      <c r="A31" s="95"/>
      <c r="B31" s="90"/>
      <c r="C31" s="90" t="s">
        <v>8</v>
      </c>
      <c r="D31" s="96"/>
      <c r="E31" s="90"/>
      <c r="F31" s="88">
        <f>SUM(F30:F30)</f>
        <v>14</v>
      </c>
      <c r="G31" s="169"/>
      <c r="H31" s="169"/>
      <c r="I31" s="169"/>
      <c r="J31" s="97"/>
      <c r="K31" s="97"/>
      <c r="L31" s="97"/>
      <c r="M31" s="191"/>
      <c r="N31" s="191"/>
      <c r="O31" s="191"/>
      <c r="P31" s="24"/>
      <c r="Q31" s="89">
        <f>Q30</f>
        <v>11927.86</v>
      </c>
      <c r="T31" s="12"/>
      <c r="V31" s="229"/>
    </row>
    <row r="32" spans="1:22" s="5" customFormat="1" ht="68.25" customHeight="1" thickBot="1" x14ac:dyDescent="0.3">
      <c r="A32" s="83">
        <v>11</v>
      </c>
      <c r="B32" s="20" t="s">
        <v>20</v>
      </c>
      <c r="C32" s="20" t="s">
        <v>55</v>
      </c>
      <c r="D32" s="26" t="s">
        <v>7</v>
      </c>
      <c r="E32" s="28" t="s">
        <v>5</v>
      </c>
      <c r="F32" s="23">
        <v>13</v>
      </c>
      <c r="G32" s="167">
        <v>1735.19</v>
      </c>
      <c r="H32" s="27">
        <v>1751.48</v>
      </c>
      <c r="I32" s="27">
        <v>1777.03</v>
      </c>
      <c r="J32" s="26"/>
      <c r="K32" s="26"/>
      <c r="L32" s="26"/>
      <c r="M32" s="27"/>
      <c r="N32" s="27"/>
      <c r="O32" s="27"/>
      <c r="P32" s="24">
        <f>ROUND((G32+H32+I32)/3,2)</f>
        <v>1754.57</v>
      </c>
      <c r="Q32" s="159">
        <f>F32*P32</f>
        <v>22809.41</v>
      </c>
      <c r="T32" s="12"/>
      <c r="V32" s="229"/>
    </row>
    <row r="33" spans="1:22" s="5" customFormat="1" ht="15.75" thickBot="1" x14ac:dyDescent="0.3">
      <c r="A33" s="95"/>
      <c r="B33" s="90"/>
      <c r="C33" s="96" t="s">
        <v>8</v>
      </c>
      <c r="D33" s="96"/>
      <c r="E33" s="90"/>
      <c r="F33" s="88">
        <f>SUM(F32:F32)</f>
        <v>13</v>
      </c>
      <c r="G33" s="169"/>
      <c r="H33" s="169"/>
      <c r="I33" s="169"/>
      <c r="J33" s="97"/>
      <c r="K33" s="97"/>
      <c r="L33" s="97"/>
      <c r="M33" s="191"/>
      <c r="N33" s="191"/>
      <c r="O33" s="191"/>
      <c r="P33" s="24"/>
      <c r="Q33" s="89">
        <f>Q32</f>
        <v>22809.41</v>
      </c>
      <c r="T33" s="12"/>
      <c r="V33" s="229"/>
    </row>
    <row r="34" spans="1:22" s="5" customFormat="1" ht="70.5" customHeight="1" thickBot="1" x14ac:dyDescent="0.3">
      <c r="A34" s="258">
        <v>12</v>
      </c>
      <c r="B34" s="262" t="s">
        <v>33</v>
      </c>
      <c r="C34" s="20" t="s">
        <v>56</v>
      </c>
      <c r="D34" s="31" t="s">
        <v>7</v>
      </c>
      <c r="E34" s="28" t="s">
        <v>5</v>
      </c>
      <c r="F34" s="23">
        <v>10</v>
      </c>
      <c r="G34" s="167">
        <v>1109.24</v>
      </c>
      <c r="H34" s="27">
        <v>1114.29</v>
      </c>
      <c r="I34" s="27">
        <v>1175.72</v>
      </c>
      <c r="J34" s="32"/>
      <c r="K34" s="32"/>
      <c r="L34" s="32"/>
      <c r="M34" s="190"/>
      <c r="N34" s="190"/>
      <c r="O34" s="190"/>
      <c r="P34" s="24">
        <f>ROUND((G34+H34+I34)/3,2)</f>
        <v>1133.08</v>
      </c>
      <c r="Q34" s="27">
        <f>F34*P34</f>
        <v>11330.8</v>
      </c>
      <c r="T34" s="12"/>
      <c r="V34" s="229"/>
    </row>
    <row r="35" spans="1:22" s="5" customFormat="1" ht="73.5" customHeight="1" thickBot="1" x14ac:dyDescent="0.3">
      <c r="A35" s="259"/>
      <c r="B35" s="263"/>
      <c r="C35" s="20" t="s">
        <v>56</v>
      </c>
      <c r="D35" s="26" t="s">
        <v>19</v>
      </c>
      <c r="E35" s="28" t="s">
        <v>5</v>
      </c>
      <c r="F35" s="23">
        <v>2</v>
      </c>
      <c r="G35" s="167">
        <v>1109.24</v>
      </c>
      <c r="H35" s="27">
        <v>1114.29</v>
      </c>
      <c r="I35" s="27">
        <v>1175.72</v>
      </c>
      <c r="J35" s="26"/>
      <c r="K35" s="26"/>
      <c r="L35" s="26"/>
      <c r="M35" s="27"/>
      <c r="N35" s="27"/>
      <c r="O35" s="27"/>
      <c r="P35" s="24">
        <f t="shared" si="1"/>
        <v>1133.08</v>
      </c>
      <c r="Q35" s="27">
        <f t="shared" si="2"/>
        <v>2266.16</v>
      </c>
      <c r="T35" s="12"/>
      <c r="V35" s="229"/>
    </row>
    <row r="36" spans="1:22" s="5" customFormat="1" ht="15.75" thickBot="1" x14ac:dyDescent="0.3">
      <c r="A36" s="95"/>
      <c r="B36" s="90"/>
      <c r="C36" s="96" t="s">
        <v>8</v>
      </c>
      <c r="D36" s="96"/>
      <c r="E36" s="90"/>
      <c r="F36" s="88">
        <f>SUM(F34:F35)</f>
        <v>12</v>
      </c>
      <c r="G36" s="169"/>
      <c r="H36" s="169"/>
      <c r="I36" s="169"/>
      <c r="J36" s="97"/>
      <c r="K36" s="97"/>
      <c r="L36" s="97"/>
      <c r="M36" s="191"/>
      <c r="N36" s="191"/>
      <c r="O36" s="191"/>
      <c r="P36" s="24">
        <f t="shared" si="1"/>
        <v>0</v>
      </c>
      <c r="Q36" s="89">
        <f>Q34+Q35</f>
        <v>13596.96</v>
      </c>
      <c r="T36" s="12"/>
      <c r="V36" s="229"/>
    </row>
    <row r="37" spans="1:22" s="5" customFormat="1" ht="105.75" thickBot="1" x14ac:dyDescent="0.3">
      <c r="A37" s="258">
        <v>13</v>
      </c>
      <c r="B37" s="262" t="s">
        <v>92</v>
      </c>
      <c r="C37" s="20" t="s">
        <v>57</v>
      </c>
      <c r="D37" s="26" t="s">
        <v>7</v>
      </c>
      <c r="E37" s="28" t="s">
        <v>5</v>
      </c>
      <c r="F37" s="23">
        <v>9</v>
      </c>
      <c r="G37" s="167">
        <v>1399.17</v>
      </c>
      <c r="H37" s="27">
        <v>1504.14</v>
      </c>
      <c r="I37" s="27">
        <v>1499.98</v>
      </c>
      <c r="J37" s="26"/>
      <c r="K37" s="26"/>
      <c r="L37" s="26"/>
      <c r="M37" s="27"/>
      <c r="N37" s="27"/>
      <c r="O37" s="27"/>
      <c r="P37" s="24">
        <f>ROUND((G37+H37+I37)/3,2)</f>
        <v>1467.76</v>
      </c>
      <c r="Q37" s="159">
        <f>F37*P37</f>
        <v>13209.84</v>
      </c>
      <c r="T37" s="12"/>
      <c r="V37" s="229"/>
    </row>
    <row r="38" spans="1:22" s="5" customFormat="1" ht="105.75" thickBot="1" x14ac:dyDescent="0.3">
      <c r="A38" s="259"/>
      <c r="B38" s="263"/>
      <c r="C38" s="20" t="s">
        <v>57</v>
      </c>
      <c r="D38" s="26" t="s">
        <v>18</v>
      </c>
      <c r="E38" s="28" t="s">
        <v>5</v>
      </c>
      <c r="F38" s="23">
        <v>4</v>
      </c>
      <c r="G38" s="167">
        <v>1399.17</v>
      </c>
      <c r="H38" s="27">
        <v>1504.14</v>
      </c>
      <c r="I38" s="27">
        <v>1499.98</v>
      </c>
      <c r="J38" s="26"/>
      <c r="K38" s="26"/>
      <c r="L38" s="26"/>
      <c r="M38" s="27"/>
      <c r="N38" s="27"/>
      <c r="O38" s="27"/>
      <c r="P38" s="24">
        <f t="shared" si="1"/>
        <v>1467.76</v>
      </c>
      <c r="Q38" s="27">
        <f t="shared" si="2"/>
        <v>5871.04</v>
      </c>
      <c r="T38" s="12"/>
      <c r="V38" s="229"/>
    </row>
    <row r="39" spans="1:22" s="5" customFormat="1" ht="15.75" thickBot="1" x14ac:dyDescent="0.3">
      <c r="A39" s="98"/>
      <c r="B39" s="98"/>
      <c r="C39" s="98" t="s">
        <v>8</v>
      </c>
      <c r="D39" s="98"/>
      <c r="E39" s="99"/>
      <c r="F39" s="92">
        <f>SUM(F37:F38)</f>
        <v>13</v>
      </c>
      <c r="G39" s="168"/>
      <c r="H39" s="168"/>
      <c r="I39" s="168"/>
      <c r="J39" s="99"/>
      <c r="K39" s="99"/>
      <c r="L39" s="99"/>
      <c r="M39" s="168"/>
      <c r="N39" s="168"/>
      <c r="O39" s="168"/>
      <c r="P39" s="24"/>
      <c r="Q39" s="89">
        <f>Q37+Q38</f>
        <v>19080.88</v>
      </c>
      <c r="T39" s="12"/>
      <c r="V39" s="229"/>
    </row>
    <row r="40" spans="1:22" s="5" customFormat="1" ht="105.75" thickBot="1" x14ac:dyDescent="0.3">
      <c r="A40" s="258">
        <v>14</v>
      </c>
      <c r="B40" s="262" t="s">
        <v>17</v>
      </c>
      <c r="C40" s="20" t="s">
        <v>58</v>
      </c>
      <c r="D40" s="26" t="s">
        <v>7</v>
      </c>
      <c r="E40" s="28" t="s">
        <v>5</v>
      </c>
      <c r="F40" s="23">
        <v>5</v>
      </c>
      <c r="G40" s="167">
        <v>1376.64</v>
      </c>
      <c r="H40" s="27">
        <v>1399.11</v>
      </c>
      <c r="I40" s="27">
        <v>1470.43</v>
      </c>
      <c r="J40" s="26"/>
      <c r="K40" s="26"/>
      <c r="L40" s="26"/>
      <c r="M40" s="27"/>
      <c r="N40" s="27"/>
      <c r="O40" s="27"/>
      <c r="P40" s="24">
        <f>ROUND((G40+H40+I40)/3,2)</f>
        <v>1415.39</v>
      </c>
      <c r="Q40" s="27">
        <f>F40*P40</f>
        <v>7076.9500000000007</v>
      </c>
      <c r="T40" s="12"/>
      <c r="V40" s="229"/>
    </row>
    <row r="41" spans="1:22" s="5" customFormat="1" ht="105.75" thickBot="1" x14ac:dyDescent="0.3">
      <c r="A41" s="259"/>
      <c r="B41" s="263"/>
      <c r="C41" s="20" t="s">
        <v>58</v>
      </c>
      <c r="D41" s="26" t="s">
        <v>18</v>
      </c>
      <c r="E41" s="28" t="s">
        <v>5</v>
      </c>
      <c r="F41" s="23">
        <v>4</v>
      </c>
      <c r="G41" s="167">
        <v>1376.64</v>
      </c>
      <c r="H41" s="27">
        <v>1399.11</v>
      </c>
      <c r="I41" s="27">
        <v>1470.43</v>
      </c>
      <c r="J41" s="26"/>
      <c r="K41" s="26"/>
      <c r="L41" s="26"/>
      <c r="M41" s="27"/>
      <c r="N41" s="27"/>
      <c r="O41" s="27"/>
      <c r="P41" s="24">
        <f t="shared" si="1"/>
        <v>1415.39</v>
      </c>
      <c r="Q41" s="27">
        <f t="shared" si="2"/>
        <v>5661.56</v>
      </c>
      <c r="T41" s="12"/>
      <c r="V41" s="229"/>
    </row>
    <row r="42" spans="1:22" s="5" customFormat="1" ht="15.75" thickBot="1" x14ac:dyDescent="0.3">
      <c r="A42" s="98"/>
      <c r="B42" s="98"/>
      <c r="C42" s="98" t="s">
        <v>8</v>
      </c>
      <c r="D42" s="98"/>
      <c r="E42" s="99"/>
      <c r="F42" s="92">
        <f>SUM(F40:F41)</f>
        <v>9</v>
      </c>
      <c r="G42" s="168"/>
      <c r="H42" s="168"/>
      <c r="I42" s="168"/>
      <c r="J42" s="99"/>
      <c r="K42" s="99"/>
      <c r="L42" s="99"/>
      <c r="M42" s="168"/>
      <c r="N42" s="168"/>
      <c r="O42" s="168"/>
      <c r="P42" s="24"/>
      <c r="Q42" s="89">
        <f>Q40+Q41</f>
        <v>12738.510000000002</v>
      </c>
      <c r="T42" s="12"/>
      <c r="V42" s="229"/>
    </row>
    <row r="43" spans="1:22" s="5" customFormat="1" ht="105.75" thickBot="1" x14ac:dyDescent="0.3">
      <c r="A43" s="258">
        <v>15</v>
      </c>
      <c r="B43" s="262" t="s">
        <v>17</v>
      </c>
      <c r="C43" s="20" t="s">
        <v>59</v>
      </c>
      <c r="D43" s="26" t="s">
        <v>7</v>
      </c>
      <c r="E43" s="28" t="s">
        <v>5</v>
      </c>
      <c r="F43" s="23">
        <v>5</v>
      </c>
      <c r="G43" s="167">
        <v>1376.64</v>
      </c>
      <c r="H43" s="27">
        <v>1434.53</v>
      </c>
      <c r="I43" s="27">
        <v>1525.15</v>
      </c>
      <c r="J43" s="26"/>
      <c r="K43" s="26"/>
      <c r="L43" s="26"/>
      <c r="M43" s="27"/>
      <c r="N43" s="27"/>
      <c r="O43" s="27"/>
      <c r="P43" s="24">
        <f t="shared" si="1"/>
        <v>1445.44</v>
      </c>
      <c r="Q43" s="27">
        <f>F43*P43</f>
        <v>7227.2000000000007</v>
      </c>
      <c r="T43" s="12"/>
      <c r="V43" s="229"/>
    </row>
    <row r="44" spans="1:22" s="5" customFormat="1" ht="105.75" thickBot="1" x14ac:dyDescent="0.3">
      <c r="A44" s="259"/>
      <c r="B44" s="263"/>
      <c r="C44" s="20" t="s">
        <v>59</v>
      </c>
      <c r="D44" s="26" t="s">
        <v>18</v>
      </c>
      <c r="E44" s="28" t="s">
        <v>5</v>
      </c>
      <c r="F44" s="23">
        <v>4</v>
      </c>
      <c r="G44" s="167">
        <v>1376.64</v>
      </c>
      <c r="H44" s="27">
        <v>1434.53</v>
      </c>
      <c r="I44" s="27">
        <v>1525.15</v>
      </c>
      <c r="J44" s="26"/>
      <c r="K44" s="26"/>
      <c r="L44" s="26"/>
      <c r="M44" s="27"/>
      <c r="N44" s="27"/>
      <c r="O44" s="27"/>
      <c r="P44" s="24">
        <f t="shared" si="1"/>
        <v>1445.44</v>
      </c>
      <c r="Q44" s="27">
        <f t="shared" si="2"/>
        <v>5781.76</v>
      </c>
      <c r="T44" s="12"/>
      <c r="V44" s="229"/>
    </row>
    <row r="45" spans="1:22" s="5" customFormat="1" ht="15.75" thickBot="1" x14ac:dyDescent="0.3">
      <c r="A45" s="98"/>
      <c r="B45" s="98"/>
      <c r="C45" s="98" t="s">
        <v>8</v>
      </c>
      <c r="D45" s="98"/>
      <c r="E45" s="99"/>
      <c r="F45" s="92">
        <f>SUM(F43:F44)</f>
        <v>9</v>
      </c>
      <c r="G45" s="168"/>
      <c r="H45" s="168"/>
      <c r="I45" s="168"/>
      <c r="J45" s="99"/>
      <c r="K45" s="99"/>
      <c r="L45" s="99"/>
      <c r="M45" s="168"/>
      <c r="N45" s="168"/>
      <c r="O45" s="168"/>
      <c r="P45" s="24"/>
      <c r="Q45" s="89">
        <f>Q43+Q44</f>
        <v>13008.960000000001</v>
      </c>
      <c r="T45" s="12"/>
      <c r="V45" s="229"/>
    </row>
    <row r="46" spans="1:22" s="5" customFormat="1" ht="105.75" thickBot="1" x14ac:dyDescent="0.3">
      <c r="A46" s="258">
        <v>16</v>
      </c>
      <c r="B46" s="262" t="s">
        <v>17</v>
      </c>
      <c r="C46" s="20" t="s">
        <v>60</v>
      </c>
      <c r="D46" s="26" t="s">
        <v>7</v>
      </c>
      <c r="E46" s="28" t="s">
        <v>5</v>
      </c>
      <c r="F46" s="23">
        <v>5</v>
      </c>
      <c r="G46" s="167">
        <v>1376.64</v>
      </c>
      <c r="H46" s="27">
        <v>1399.11</v>
      </c>
      <c r="I46" s="27">
        <v>1472.51</v>
      </c>
      <c r="J46" s="26"/>
      <c r="K46" s="26"/>
      <c r="L46" s="26"/>
      <c r="M46" s="27"/>
      <c r="N46" s="27"/>
      <c r="O46" s="27"/>
      <c r="P46" s="24">
        <f>ROUND((G46+H46+I46)/3,2)</f>
        <v>1416.09</v>
      </c>
      <c r="Q46" s="159">
        <f>F46*P46</f>
        <v>7080.45</v>
      </c>
      <c r="T46" s="12"/>
      <c r="V46" s="229"/>
    </row>
    <row r="47" spans="1:22" s="5" customFormat="1" ht="105.75" thickBot="1" x14ac:dyDescent="0.3">
      <c r="A47" s="259"/>
      <c r="B47" s="263"/>
      <c r="C47" s="20" t="s">
        <v>60</v>
      </c>
      <c r="D47" s="26" t="s">
        <v>18</v>
      </c>
      <c r="E47" s="28" t="s">
        <v>5</v>
      </c>
      <c r="F47" s="23">
        <v>4</v>
      </c>
      <c r="G47" s="167">
        <v>1376.64</v>
      </c>
      <c r="H47" s="27">
        <v>1399.11</v>
      </c>
      <c r="I47" s="27">
        <v>1472.51</v>
      </c>
      <c r="J47" s="26"/>
      <c r="K47" s="26"/>
      <c r="L47" s="26"/>
      <c r="M47" s="27"/>
      <c r="N47" s="27"/>
      <c r="O47" s="27"/>
      <c r="P47" s="24">
        <f t="shared" si="1"/>
        <v>1416.09</v>
      </c>
      <c r="Q47" s="27">
        <f t="shared" si="2"/>
        <v>5664.36</v>
      </c>
      <c r="T47" s="12"/>
      <c r="V47" s="229"/>
    </row>
    <row r="48" spans="1:22" s="5" customFormat="1" ht="15.75" thickBot="1" x14ac:dyDescent="0.3">
      <c r="A48" s="83"/>
      <c r="B48" s="83"/>
      <c r="C48" s="98" t="s">
        <v>8</v>
      </c>
      <c r="D48" s="87"/>
      <c r="E48" s="95"/>
      <c r="F48" s="88">
        <f>F46+F47</f>
        <v>9</v>
      </c>
      <c r="G48" s="123"/>
      <c r="H48" s="89"/>
      <c r="I48" s="89"/>
      <c r="J48" s="87"/>
      <c r="K48" s="87"/>
      <c r="L48" s="87"/>
      <c r="M48" s="89"/>
      <c r="N48" s="89"/>
      <c r="O48" s="89"/>
      <c r="P48" s="24"/>
      <c r="Q48" s="89">
        <f>Q46+Q47</f>
        <v>12744.81</v>
      </c>
      <c r="T48" s="12"/>
      <c r="V48" s="229"/>
    </row>
    <row r="49" spans="1:22" s="5" customFormat="1" ht="60" customHeight="1" thickBot="1" x14ac:dyDescent="0.3">
      <c r="A49" s="83">
        <v>17</v>
      </c>
      <c r="B49" s="20" t="s">
        <v>20</v>
      </c>
      <c r="C49" s="20" t="s">
        <v>61</v>
      </c>
      <c r="D49" s="26" t="s">
        <v>7</v>
      </c>
      <c r="E49" s="28" t="s">
        <v>5</v>
      </c>
      <c r="F49" s="23">
        <v>6</v>
      </c>
      <c r="G49" s="167">
        <v>5615.47</v>
      </c>
      <c r="H49" s="27">
        <v>5937.43</v>
      </c>
      <c r="I49" s="27">
        <v>5932.88</v>
      </c>
      <c r="J49" s="26"/>
      <c r="K49" s="26"/>
      <c r="L49" s="26"/>
      <c r="M49" s="27"/>
      <c r="N49" s="27"/>
      <c r="O49" s="27"/>
      <c r="P49" s="24">
        <f>ROUND((G49+H49+I49)/3,2)</f>
        <v>5828.59</v>
      </c>
      <c r="Q49" s="27">
        <f>F49*P49</f>
        <v>34971.54</v>
      </c>
      <c r="R49" s="15"/>
      <c r="T49" s="12"/>
      <c r="V49" s="229"/>
    </row>
    <row r="50" spans="1:22" s="101" customFormat="1" ht="15.75" thickBot="1" x14ac:dyDescent="0.3">
      <c r="A50" s="98"/>
      <c r="B50" s="98"/>
      <c r="C50" s="98" t="s">
        <v>8</v>
      </c>
      <c r="D50" s="98"/>
      <c r="E50" s="99"/>
      <c r="F50" s="92">
        <f>SUM(F49)</f>
        <v>6</v>
      </c>
      <c r="G50" s="168"/>
      <c r="H50" s="168"/>
      <c r="I50" s="168"/>
      <c r="J50" s="99"/>
      <c r="K50" s="99"/>
      <c r="L50" s="99"/>
      <c r="M50" s="168"/>
      <c r="N50" s="168"/>
      <c r="O50" s="168"/>
      <c r="P50" s="24"/>
      <c r="Q50" s="89">
        <f>Q49</f>
        <v>34971.54</v>
      </c>
      <c r="R50" s="100"/>
      <c r="T50" s="117"/>
      <c r="V50" s="230"/>
    </row>
    <row r="51" spans="1:22" s="5" customFormat="1" ht="45.75" thickBot="1" x14ac:dyDescent="0.3">
      <c r="A51" s="83">
        <v>18</v>
      </c>
      <c r="B51" s="20" t="s">
        <v>20</v>
      </c>
      <c r="C51" s="20" t="s">
        <v>62</v>
      </c>
      <c r="D51" s="26" t="s">
        <v>7</v>
      </c>
      <c r="E51" s="28" t="s">
        <v>5</v>
      </c>
      <c r="F51" s="23">
        <v>6</v>
      </c>
      <c r="G51" s="167">
        <v>5615.47</v>
      </c>
      <c r="H51" s="27">
        <v>5825.36</v>
      </c>
      <c r="I51" s="27">
        <v>5988.52</v>
      </c>
      <c r="J51" s="26"/>
      <c r="K51" s="26"/>
      <c r="L51" s="26"/>
      <c r="M51" s="27"/>
      <c r="N51" s="27"/>
      <c r="O51" s="27"/>
      <c r="P51" s="24">
        <f t="shared" si="1"/>
        <v>5809.78</v>
      </c>
      <c r="Q51" s="27">
        <f t="shared" si="2"/>
        <v>34858.68</v>
      </c>
      <c r="R51" s="15"/>
      <c r="T51" s="12"/>
      <c r="V51" s="229"/>
    </row>
    <row r="52" spans="1:22" s="101" customFormat="1" ht="15.75" thickBot="1" x14ac:dyDescent="0.3">
      <c r="A52" s="98"/>
      <c r="B52" s="98"/>
      <c r="C52" s="98" t="s">
        <v>8</v>
      </c>
      <c r="D52" s="98"/>
      <c r="E52" s="99"/>
      <c r="F52" s="92">
        <f>SUM(F51)</f>
        <v>6</v>
      </c>
      <c r="G52" s="168"/>
      <c r="H52" s="168"/>
      <c r="I52" s="168"/>
      <c r="J52" s="99"/>
      <c r="K52" s="99"/>
      <c r="L52" s="99"/>
      <c r="M52" s="168"/>
      <c r="N52" s="168"/>
      <c r="O52" s="168"/>
      <c r="P52" s="24"/>
      <c r="Q52" s="89">
        <f>Q51</f>
        <v>34858.68</v>
      </c>
      <c r="R52" s="100"/>
      <c r="T52" s="117"/>
      <c r="V52" s="230"/>
    </row>
    <row r="53" spans="1:22" s="5" customFormat="1" ht="45.75" thickBot="1" x14ac:dyDescent="0.3">
      <c r="A53" s="83">
        <v>19</v>
      </c>
      <c r="B53" s="20" t="s">
        <v>20</v>
      </c>
      <c r="C53" s="20" t="s">
        <v>63</v>
      </c>
      <c r="D53" s="26" t="s">
        <v>7</v>
      </c>
      <c r="E53" s="28" t="s">
        <v>5</v>
      </c>
      <c r="F53" s="23">
        <v>6</v>
      </c>
      <c r="G53" s="167">
        <v>5615.47</v>
      </c>
      <c r="H53" s="27">
        <v>5899.71</v>
      </c>
      <c r="I53" s="27">
        <v>6026.08</v>
      </c>
      <c r="J53" s="26"/>
      <c r="K53" s="26"/>
      <c r="L53" s="26"/>
      <c r="M53" s="27"/>
      <c r="N53" s="27"/>
      <c r="O53" s="27"/>
      <c r="P53" s="24">
        <f t="shared" si="1"/>
        <v>5847.09</v>
      </c>
      <c r="Q53" s="27">
        <f t="shared" si="2"/>
        <v>35082.54</v>
      </c>
      <c r="R53" s="15"/>
      <c r="T53" s="12"/>
      <c r="V53" s="229"/>
    </row>
    <row r="54" spans="1:22" s="101" customFormat="1" ht="15.75" thickBot="1" x14ac:dyDescent="0.3">
      <c r="A54" s="98"/>
      <c r="B54" s="98"/>
      <c r="C54" s="98" t="s">
        <v>8</v>
      </c>
      <c r="D54" s="98"/>
      <c r="E54" s="99"/>
      <c r="F54" s="92">
        <f>SUM(F53)</f>
        <v>6</v>
      </c>
      <c r="G54" s="168"/>
      <c r="H54" s="168"/>
      <c r="I54" s="168"/>
      <c r="J54" s="99"/>
      <c r="K54" s="99"/>
      <c r="L54" s="99"/>
      <c r="M54" s="168"/>
      <c r="N54" s="168"/>
      <c r="O54" s="168"/>
      <c r="P54" s="24"/>
      <c r="Q54" s="89">
        <f>Q53</f>
        <v>35082.54</v>
      </c>
      <c r="R54" s="100"/>
      <c r="T54" s="117"/>
      <c r="V54" s="230"/>
    </row>
    <row r="55" spans="1:22" s="5" customFormat="1" ht="70.5" customHeight="1" thickBot="1" x14ac:dyDescent="0.3">
      <c r="A55" s="83">
        <v>20</v>
      </c>
      <c r="B55" s="20" t="s">
        <v>20</v>
      </c>
      <c r="C55" s="20" t="s">
        <v>64</v>
      </c>
      <c r="D55" s="26" t="s">
        <v>7</v>
      </c>
      <c r="E55" s="28" t="s">
        <v>5</v>
      </c>
      <c r="F55" s="23">
        <v>6</v>
      </c>
      <c r="G55" s="167">
        <v>5615.47</v>
      </c>
      <c r="H55" s="27">
        <v>5971.43</v>
      </c>
      <c r="I55" s="27">
        <v>6113.85</v>
      </c>
      <c r="J55" s="26"/>
      <c r="K55" s="26"/>
      <c r="L55" s="26"/>
      <c r="M55" s="27"/>
      <c r="N55" s="27"/>
      <c r="O55" s="27"/>
      <c r="P55" s="24">
        <f t="shared" si="1"/>
        <v>5900.25</v>
      </c>
      <c r="Q55" s="27">
        <f t="shared" si="2"/>
        <v>35401.5</v>
      </c>
      <c r="R55" s="15"/>
      <c r="T55" s="12"/>
      <c r="V55" s="229"/>
    </row>
    <row r="56" spans="1:22" s="101" customFormat="1" ht="15.75" thickBot="1" x14ac:dyDescent="0.3">
      <c r="A56" s="98"/>
      <c r="B56" s="98"/>
      <c r="C56" s="98" t="s">
        <v>8</v>
      </c>
      <c r="D56" s="98"/>
      <c r="E56" s="99"/>
      <c r="F56" s="92">
        <f>SUM(F55)</f>
        <v>6</v>
      </c>
      <c r="G56" s="168"/>
      <c r="H56" s="168"/>
      <c r="I56" s="168"/>
      <c r="J56" s="99"/>
      <c r="K56" s="99"/>
      <c r="L56" s="99"/>
      <c r="M56" s="168"/>
      <c r="N56" s="168"/>
      <c r="O56" s="168"/>
      <c r="P56" s="24"/>
      <c r="Q56" s="89">
        <f>Q55</f>
        <v>35401.5</v>
      </c>
      <c r="T56" s="117"/>
      <c r="V56" s="230"/>
    </row>
    <row r="57" spans="1:22" s="5" customFormat="1" ht="62.25" customHeight="1" thickBot="1" x14ac:dyDescent="0.3">
      <c r="A57" s="83">
        <v>21</v>
      </c>
      <c r="B57" s="20" t="s">
        <v>20</v>
      </c>
      <c r="C57" s="20" t="s">
        <v>65</v>
      </c>
      <c r="D57" s="33" t="s">
        <v>13</v>
      </c>
      <c r="E57" s="28" t="s">
        <v>5</v>
      </c>
      <c r="F57" s="23">
        <v>1</v>
      </c>
      <c r="G57" s="167">
        <v>361.49</v>
      </c>
      <c r="H57" s="27">
        <v>388.09</v>
      </c>
      <c r="I57" s="27">
        <v>365.18</v>
      </c>
      <c r="J57" s="26"/>
      <c r="K57" s="26"/>
      <c r="L57" s="26"/>
      <c r="M57" s="27"/>
      <c r="N57" s="27"/>
      <c r="O57" s="27"/>
      <c r="P57" s="24">
        <f t="shared" si="1"/>
        <v>371.59</v>
      </c>
      <c r="Q57" s="27">
        <f t="shared" si="2"/>
        <v>371.59</v>
      </c>
      <c r="T57" s="12"/>
      <c r="V57" s="229"/>
    </row>
    <row r="58" spans="1:22" s="101" customFormat="1" ht="15.75" thickBot="1" x14ac:dyDescent="0.3">
      <c r="A58" s="102"/>
      <c r="B58" s="102"/>
      <c r="C58" s="102" t="s">
        <v>8</v>
      </c>
      <c r="D58" s="102"/>
      <c r="E58" s="103"/>
      <c r="F58" s="104">
        <f>F57</f>
        <v>1</v>
      </c>
      <c r="G58" s="170"/>
      <c r="H58" s="170"/>
      <c r="I58" s="170"/>
      <c r="J58" s="103"/>
      <c r="K58" s="103"/>
      <c r="L58" s="103"/>
      <c r="M58" s="170"/>
      <c r="N58" s="170"/>
      <c r="O58" s="170"/>
      <c r="P58" s="24"/>
      <c r="Q58" s="89">
        <f>Q57</f>
        <v>371.59</v>
      </c>
      <c r="T58" s="117"/>
      <c r="V58" s="230"/>
    </row>
    <row r="59" spans="1:22" s="5" customFormat="1" ht="90.75" customHeight="1" thickBot="1" x14ac:dyDescent="0.3">
      <c r="A59" s="260">
        <v>22</v>
      </c>
      <c r="B59" s="268" t="s">
        <v>31</v>
      </c>
      <c r="C59" s="33" t="s">
        <v>66</v>
      </c>
      <c r="D59" s="33" t="s">
        <v>7</v>
      </c>
      <c r="E59" s="33" t="s">
        <v>5</v>
      </c>
      <c r="F59" s="30">
        <v>1</v>
      </c>
      <c r="G59" s="171">
        <v>707.5</v>
      </c>
      <c r="H59" s="171">
        <v>693.34</v>
      </c>
      <c r="I59" s="171">
        <v>726.82</v>
      </c>
      <c r="J59" s="34"/>
      <c r="K59" s="34"/>
      <c r="L59" s="37"/>
      <c r="M59" s="192"/>
      <c r="N59" s="192"/>
      <c r="O59" s="189"/>
      <c r="P59" s="24">
        <f t="shared" si="1"/>
        <v>709.22</v>
      </c>
      <c r="Q59" s="27">
        <f t="shared" si="2"/>
        <v>709.22</v>
      </c>
      <c r="T59" s="12"/>
      <c r="V59" s="229"/>
    </row>
    <row r="60" spans="1:22" s="5" customFormat="1" ht="94.5" customHeight="1" thickBot="1" x14ac:dyDescent="0.3">
      <c r="A60" s="261"/>
      <c r="B60" s="263"/>
      <c r="C60" s="33" t="s">
        <v>67</v>
      </c>
      <c r="D60" s="33" t="s">
        <v>19</v>
      </c>
      <c r="E60" s="33" t="s">
        <v>5</v>
      </c>
      <c r="F60" s="30">
        <v>10</v>
      </c>
      <c r="G60" s="171">
        <v>707.5</v>
      </c>
      <c r="H60" s="171">
        <v>693.34</v>
      </c>
      <c r="I60" s="171">
        <v>726.82</v>
      </c>
      <c r="J60" s="34"/>
      <c r="K60" s="34"/>
      <c r="L60" s="37"/>
      <c r="M60" s="192"/>
      <c r="N60" s="192"/>
      <c r="O60" s="189"/>
      <c r="P60" s="24">
        <f t="shared" si="1"/>
        <v>709.22</v>
      </c>
      <c r="Q60" s="27">
        <f t="shared" si="2"/>
        <v>7092.2000000000007</v>
      </c>
      <c r="T60" s="12"/>
      <c r="V60" s="229"/>
    </row>
    <row r="61" spans="1:22" s="101" customFormat="1" ht="21.75" customHeight="1" thickBot="1" x14ac:dyDescent="0.3">
      <c r="A61" s="105"/>
      <c r="B61" s="98"/>
      <c r="C61" s="98" t="s">
        <v>28</v>
      </c>
      <c r="D61" s="98"/>
      <c r="E61" s="98"/>
      <c r="F61" s="92">
        <f>F59+F60</f>
        <v>11</v>
      </c>
      <c r="G61" s="172"/>
      <c r="H61" s="172"/>
      <c r="I61" s="172"/>
      <c r="J61" s="106"/>
      <c r="K61" s="106"/>
      <c r="L61" s="107"/>
      <c r="M61" s="193"/>
      <c r="N61" s="193"/>
      <c r="O61" s="194"/>
      <c r="P61" s="24"/>
      <c r="Q61" s="89">
        <f>Q59+Q60</f>
        <v>7801.420000000001</v>
      </c>
      <c r="T61" s="117"/>
      <c r="V61" s="230"/>
    </row>
    <row r="62" spans="1:22" s="5" customFormat="1" ht="68.25" customHeight="1" thickBot="1" x14ac:dyDescent="0.3">
      <c r="A62" s="105">
        <v>23</v>
      </c>
      <c r="B62" s="72" t="s">
        <v>20</v>
      </c>
      <c r="C62" s="40" t="s">
        <v>68</v>
      </c>
      <c r="D62" s="33" t="s">
        <v>7</v>
      </c>
      <c r="E62" s="33" t="s">
        <v>5</v>
      </c>
      <c r="F62" s="30">
        <v>1</v>
      </c>
      <c r="G62" s="171">
        <v>670.49</v>
      </c>
      <c r="H62" s="171">
        <v>701.7</v>
      </c>
      <c r="I62" s="171">
        <v>700.04</v>
      </c>
      <c r="J62" s="34"/>
      <c r="K62" s="34"/>
      <c r="L62" s="37"/>
      <c r="M62" s="189"/>
      <c r="N62" s="189"/>
      <c r="O62" s="189"/>
      <c r="P62" s="24">
        <f t="shared" ref="P62:P110" si="4">ROUND((G62+H62+I62)/3,2)</f>
        <v>690.74</v>
      </c>
      <c r="Q62" s="159">
        <f t="shared" ref="Q62:Q110" si="5">F62*P62</f>
        <v>690.74</v>
      </c>
      <c r="T62" s="12"/>
      <c r="V62" s="229"/>
    </row>
    <row r="63" spans="1:22" s="101" customFormat="1" ht="21.75" customHeight="1" thickBot="1" x14ac:dyDescent="0.3">
      <c r="A63" s="108"/>
      <c r="B63" s="98"/>
      <c r="C63" s="98" t="s">
        <v>9</v>
      </c>
      <c r="D63" s="98"/>
      <c r="E63" s="98"/>
      <c r="F63" s="92">
        <f>SUM(F62)</f>
        <v>1</v>
      </c>
      <c r="G63" s="172"/>
      <c r="H63" s="172"/>
      <c r="I63" s="172"/>
      <c r="J63" s="106"/>
      <c r="K63" s="106"/>
      <c r="L63" s="107"/>
      <c r="M63" s="194"/>
      <c r="N63" s="194"/>
      <c r="O63" s="194"/>
      <c r="P63" s="24"/>
      <c r="Q63" s="89">
        <f>Q62</f>
        <v>690.74</v>
      </c>
      <c r="T63" s="117"/>
      <c r="V63" s="230"/>
    </row>
    <row r="64" spans="1:22" s="5" customFormat="1" ht="82.5" customHeight="1" thickBot="1" x14ac:dyDescent="0.3">
      <c r="A64" s="105">
        <v>24</v>
      </c>
      <c r="B64" s="72" t="s">
        <v>32</v>
      </c>
      <c r="C64" s="40" t="s">
        <v>69</v>
      </c>
      <c r="D64" s="33" t="s">
        <v>7</v>
      </c>
      <c r="E64" s="33" t="s">
        <v>5</v>
      </c>
      <c r="F64" s="30">
        <v>3</v>
      </c>
      <c r="G64" s="171">
        <v>5431.83</v>
      </c>
      <c r="H64" s="171">
        <v>5337.15</v>
      </c>
      <c r="I64" s="171">
        <v>5434.55</v>
      </c>
      <c r="J64" s="34"/>
      <c r="K64" s="34"/>
      <c r="L64" s="37"/>
      <c r="M64" s="192"/>
      <c r="N64" s="192"/>
      <c r="O64" s="189"/>
      <c r="P64" s="24">
        <f t="shared" si="4"/>
        <v>5401.18</v>
      </c>
      <c r="Q64" s="159">
        <f t="shared" si="5"/>
        <v>16203.54</v>
      </c>
      <c r="R64" s="15"/>
      <c r="T64" s="12"/>
      <c r="V64" s="229"/>
    </row>
    <row r="65" spans="1:22" s="101" customFormat="1" ht="23.25" customHeight="1" thickBot="1" x14ac:dyDescent="0.3">
      <c r="A65" s="108"/>
      <c r="B65" s="98"/>
      <c r="C65" s="98" t="s">
        <v>9</v>
      </c>
      <c r="D65" s="98"/>
      <c r="E65" s="98"/>
      <c r="F65" s="92">
        <f>SUM(F64)</f>
        <v>3</v>
      </c>
      <c r="G65" s="172"/>
      <c r="H65" s="172"/>
      <c r="I65" s="172"/>
      <c r="J65" s="106"/>
      <c r="K65" s="106"/>
      <c r="L65" s="107"/>
      <c r="M65" s="194"/>
      <c r="N65" s="194"/>
      <c r="O65" s="194"/>
      <c r="P65" s="159"/>
      <c r="Q65" s="89">
        <f>Q64</f>
        <v>16203.54</v>
      </c>
      <c r="R65" s="100"/>
      <c r="T65" s="117"/>
      <c r="V65" s="230"/>
    </row>
    <row r="66" spans="1:22" s="5" customFormat="1" ht="63.75" customHeight="1" thickBot="1" x14ac:dyDescent="0.3">
      <c r="A66" s="111">
        <v>25</v>
      </c>
      <c r="B66" s="33" t="s">
        <v>20</v>
      </c>
      <c r="C66" s="33" t="s">
        <v>70</v>
      </c>
      <c r="D66" s="57" t="s">
        <v>7</v>
      </c>
      <c r="E66" s="57"/>
      <c r="F66" s="36">
        <v>2</v>
      </c>
      <c r="G66" s="173"/>
      <c r="H66" s="173"/>
      <c r="I66" s="173"/>
      <c r="J66" s="35"/>
      <c r="K66" s="35"/>
      <c r="L66" s="39"/>
      <c r="M66" s="189">
        <v>1071</v>
      </c>
      <c r="N66" s="189">
        <v>1040</v>
      </c>
      <c r="O66" s="189">
        <v>1030</v>
      </c>
      <c r="P66" s="27">
        <f>ROUND((M66+N66+O66)/3,2)</f>
        <v>1047</v>
      </c>
      <c r="Q66" s="27">
        <f t="shared" ref="Q66" si="6">F66*P66</f>
        <v>2094</v>
      </c>
      <c r="R66" s="15"/>
      <c r="T66" s="12"/>
      <c r="V66" s="229"/>
    </row>
    <row r="67" spans="1:22" s="101" customFormat="1" ht="25.5" customHeight="1" thickBot="1" x14ac:dyDescent="0.3">
      <c r="A67" s="112"/>
      <c r="B67" s="98"/>
      <c r="C67" s="98" t="s">
        <v>9</v>
      </c>
      <c r="D67" s="102"/>
      <c r="E67" s="102"/>
      <c r="F67" s="104">
        <f>F66</f>
        <v>2</v>
      </c>
      <c r="G67" s="174"/>
      <c r="H67" s="174"/>
      <c r="I67" s="174"/>
      <c r="J67" s="113"/>
      <c r="K67" s="113"/>
      <c r="L67" s="114"/>
      <c r="M67" s="194"/>
      <c r="N67" s="194"/>
      <c r="O67" s="194"/>
      <c r="P67" s="27">
        <f t="shared" ref="P67:P70" si="7">ROUND((M67+N67+O67)/3,2)</f>
        <v>0</v>
      </c>
      <c r="Q67" s="89">
        <f>Q66</f>
        <v>2094</v>
      </c>
      <c r="R67" s="100"/>
      <c r="T67" s="117"/>
      <c r="V67" s="230"/>
    </row>
    <row r="68" spans="1:22" s="5" customFormat="1" ht="52.5" customHeight="1" thickBot="1" x14ac:dyDescent="0.3">
      <c r="A68" s="111">
        <v>26</v>
      </c>
      <c r="B68" s="33" t="s">
        <v>20</v>
      </c>
      <c r="C68" s="33" t="s">
        <v>71</v>
      </c>
      <c r="D68" s="57" t="s">
        <v>7</v>
      </c>
      <c r="E68" s="57"/>
      <c r="F68" s="36">
        <v>2</v>
      </c>
      <c r="G68" s="173"/>
      <c r="H68" s="173"/>
      <c r="I68" s="173"/>
      <c r="J68" s="35"/>
      <c r="K68" s="35"/>
      <c r="L68" s="39"/>
      <c r="M68" s="189">
        <v>630</v>
      </c>
      <c r="N68" s="189">
        <v>612</v>
      </c>
      <c r="O68" s="189">
        <v>606</v>
      </c>
      <c r="P68" s="27">
        <f t="shared" si="7"/>
        <v>616</v>
      </c>
      <c r="Q68" s="27">
        <f t="shared" ref="Q68:Q70" si="8">F68*P68</f>
        <v>1232</v>
      </c>
      <c r="R68" s="15"/>
      <c r="T68" s="12"/>
      <c r="V68" s="229"/>
    </row>
    <row r="69" spans="1:22" s="101" customFormat="1" ht="23.25" customHeight="1" thickBot="1" x14ac:dyDescent="0.3">
      <c r="A69" s="112"/>
      <c r="B69" s="98"/>
      <c r="C69" s="98" t="s">
        <v>9</v>
      </c>
      <c r="D69" s="102"/>
      <c r="E69" s="102"/>
      <c r="F69" s="104">
        <f>F68</f>
        <v>2</v>
      </c>
      <c r="G69" s="174"/>
      <c r="H69" s="174"/>
      <c r="I69" s="174"/>
      <c r="J69" s="113"/>
      <c r="K69" s="113"/>
      <c r="L69" s="114"/>
      <c r="M69" s="194"/>
      <c r="N69" s="194"/>
      <c r="O69" s="194"/>
      <c r="P69" s="27">
        <f t="shared" si="7"/>
        <v>0</v>
      </c>
      <c r="Q69" s="89">
        <f>Q68</f>
        <v>1232</v>
      </c>
      <c r="R69" s="100"/>
      <c r="T69" s="117"/>
      <c r="V69" s="230"/>
    </row>
    <row r="70" spans="1:22" s="5" customFormat="1" ht="48" customHeight="1" thickBot="1" x14ac:dyDescent="0.3">
      <c r="A70" s="111">
        <v>27</v>
      </c>
      <c r="B70" s="33" t="s">
        <v>33</v>
      </c>
      <c r="C70" s="33" t="s">
        <v>72</v>
      </c>
      <c r="D70" s="57" t="s">
        <v>7</v>
      </c>
      <c r="E70" s="57"/>
      <c r="F70" s="36">
        <v>2</v>
      </c>
      <c r="G70" s="173"/>
      <c r="H70" s="173"/>
      <c r="I70" s="173"/>
      <c r="J70" s="35"/>
      <c r="K70" s="35"/>
      <c r="L70" s="39"/>
      <c r="M70" s="189">
        <v>630</v>
      </c>
      <c r="N70" s="189">
        <v>612</v>
      </c>
      <c r="O70" s="189">
        <v>606</v>
      </c>
      <c r="P70" s="27">
        <f t="shared" si="7"/>
        <v>616</v>
      </c>
      <c r="Q70" s="27">
        <f t="shared" si="8"/>
        <v>1232</v>
      </c>
      <c r="R70" s="15"/>
      <c r="T70" s="12"/>
      <c r="V70" s="229"/>
    </row>
    <row r="71" spans="1:22" s="101" customFormat="1" ht="23.25" customHeight="1" thickBot="1" x14ac:dyDescent="0.3">
      <c r="A71" s="112"/>
      <c r="B71" s="98"/>
      <c r="C71" s="98" t="s">
        <v>9</v>
      </c>
      <c r="D71" s="102"/>
      <c r="E71" s="102"/>
      <c r="F71" s="104">
        <f>F70</f>
        <v>2</v>
      </c>
      <c r="G71" s="174"/>
      <c r="H71" s="174"/>
      <c r="I71" s="174"/>
      <c r="J71" s="113"/>
      <c r="K71" s="113"/>
      <c r="L71" s="114"/>
      <c r="M71" s="194"/>
      <c r="N71" s="194"/>
      <c r="O71" s="194"/>
      <c r="P71" s="24"/>
      <c r="Q71" s="208">
        <f>Q70</f>
        <v>1232</v>
      </c>
      <c r="T71" s="117"/>
      <c r="V71" s="230"/>
    </row>
    <row r="72" spans="1:22" s="5" customFormat="1" ht="62.25" customHeight="1" thickBot="1" x14ac:dyDescent="0.3">
      <c r="A72" s="111">
        <v>28</v>
      </c>
      <c r="B72" s="73" t="s">
        <v>17</v>
      </c>
      <c r="C72" s="40" t="s">
        <v>73</v>
      </c>
      <c r="D72" s="57" t="s">
        <v>7</v>
      </c>
      <c r="E72" s="57" t="s">
        <v>5</v>
      </c>
      <c r="F72" s="36">
        <v>3</v>
      </c>
      <c r="G72" s="173"/>
      <c r="H72" s="173"/>
      <c r="I72" s="173"/>
      <c r="J72" s="35"/>
      <c r="K72" s="35"/>
      <c r="L72" s="39"/>
      <c r="M72" s="189">
        <v>1064</v>
      </c>
      <c r="N72" s="189">
        <v>1033</v>
      </c>
      <c r="O72" s="189">
        <v>1023</v>
      </c>
      <c r="P72" s="27">
        <f t="shared" ref="P72" si="9">ROUND((M72+N72+O72)/3,2)</f>
        <v>1040</v>
      </c>
      <c r="Q72" s="27">
        <f t="shared" ref="Q72" si="10">F72*P72</f>
        <v>3120</v>
      </c>
      <c r="T72" s="12"/>
      <c r="V72" s="229"/>
    </row>
    <row r="73" spans="1:22" s="101" customFormat="1" ht="21.75" customHeight="1" thickBot="1" x14ac:dyDescent="0.3">
      <c r="A73" s="112"/>
      <c r="B73" s="115"/>
      <c r="C73" s="98" t="s">
        <v>9</v>
      </c>
      <c r="D73" s="102"/>
      <c r="E73" s="102"/>
      <c r="F73" s="104">
        <f>SUM(F72)</f>
        <v>3</v>
      </c>
      <c r="G73" s="174"/>
      <c r="H73" s="174"/>
      <c r="I73" s="174"/>
      <c r="J73" s="113"/>
      <c r="K73" s="113"/>
      <c r="L73" s="114"/>
      <c r="M73" s="194"/>
      <c r="N73" s="194"/>
      <c r="O73" s="194"/>
      <c r="P73" s="24"/>
      <c r="Q73" s="208">
        <f>Q72</f>
        <v>3120</v>
      </c>
      <c r="T73" s="117"/>
      <c r="V73" s="230"/>
    </row>
    <row r="74" spans="1:22" s="5" customFormat="1" ht="63.75" customHeight="1" thickBot="1" x14ac:dyDescent="0.3">
      <c r="A74" s="111">
        <v>29</v>
      </c>
      <c r="B74" s="73" t="s">
        <v>17</v>
      </c>
      <c r="C74" s="40" t="s">
        <v>74</v>
      </c>
      <c r="D74" s="57" t="s">
        <v>7</v>
      </c>
      <c r="E74" s="57" t="s">
        <v>5</v>
      </c>
      <c r="F74" s="36">
        <v>3</v>
      </c>
      <c r="G74" s="173"/>
      <c r="H74" s="173"/>
      <c r="I74" s="173"/>
      <c r="J74" s="35"/>
      <c r="K74" s="35"/>
      <c r="L74" s="39"/>
      <c r="M74" s="189">
        <v>1064</v>
      </c>
      <c r="N74" s="189">
        <v>1033</v>
      </c>
      <c r="O74" s="189">
        <v>1023</v>
      </c>
      <c r="P74" s="27">
        <f t="shared" ref="P74" si="11">ROUND((M74+N74+O74)/3,2)</f>
        <v>1040</v>
      </c>
      <c r="Q74" s="27">
        <f t="shared" ref="Q74" si="12">F74*P74</f>
        <v>3120</v>
      </c>
      <c r="T74" s="12"/>
      <c r="V74" s="229"/>
    </row>
    <row r="75" spans="1:22" s="101" customFormat="1" ht="19.5" customHeight="1" thickBot="1" x14ac:dyDescent="0.3">
      <c r="A75" s="112"/>
      <c r="B75" s="115"/>
      <c r="C75" s="98" t="s">
        <v>9</v>
      </c>
      <c r="D75" s="102"/>
      <c r="E75" s="102"/>
      <c r="F75" s="104">
        <f>SUM(F74)</f>
        <v>3</v>
      </c>
      <c r="G75" s="174"/>
      <c r="H75" s="174"/>
      <c r="I75" s="174"/>
      <c r="J75" s="113"/>
      <c r="K75" s="113"/>
      <c r="L75" s="114"/>
      <c r="M75" s="194"/>
      <c r="N75" s="194"/>
      <c r="O75" s="194"/>
      <c r="P75" s="24"/>
      <c r="Q75" s="208">
        <f>Q74</f>
        <v>3120</v>
      </c>
      <c r="T75" s="117"/>
      <c r="V75" s="230"/>
    </row>
    <row r="76" spans="1:22" s="5" customFormat="1" ht="75.75" customHeight="1" thickBot="1" x14ac:dyDescent="0.3">
      <c r="A76" s="111">
        <v>30</v>
      </c>
      <c r="B76" s="43" t="s">
        <v>17</v>
      </c>
      <c r="C76" s="41" t="s">
        <v>75</v>
      </c>
      <c r="D76" s="57" t="s">
        <v>7</v>
      </c>
      <c r="E76" s="57" t="s">
        <v>5</v>
      </c>
      <c r="F76" s="36">
        <v>3</v>
      </c>
      <c r="G76" s="173"/>
      <c r="H76" s="173"/>
      <c r="I76" s="173"/>
      <c r="J76" s="35"/>
      <c r="K76" s="35"/>
      <c r="L76" s="39"/>
      <c r="M76" s="189">
        <v>1064</v>
      </c>
      <c r="N76" s="189">
        <v>1033</v>
      </c>
      <c r="O76" s="189">
        <v>1023</v>
      </c>
      <c r="P76" s="27">
        <f t="shared" ref="P76" si="13">ROUND((M76+N76+O76)/3,2)</f>
        <v>1040</v>
      </c>
      <c r="Q76" s="27">
        <f t="shared" ref="Q76" si="14">F76*P76</f>
        <v>3120</v>
      </c>
      <c r="T76" s="12"/>
      <c r="V76" s="229"/>
    </row>
    <row r="77" spans="1:22" s="101" customFormat="1" ht="18" customHeight="1" thickBot="1" x14ac:dyDescent="0.3">
      <c r="A77" s="112"/>
      <c r="B77" s="115"/>
      <c r="C77" s="98" t="s">
        <v>9</v>
      </c>
      <c r="D77" s="102"/>
      <c r="E77" s="102"/>
      <c r="F77" s="104">
        <f>SUM(F76)</f>
        <v>3</v>
      </c>
      <c r="G77" s="174"/>
      <c r="H77" s="174"/>
      <c r="I77" s="174"/>
      <c r="J77" s="113"/>
      <c r="K77" s="113"/>
      <c r="L77" s="114"/>
      <c r="M77" s="194"/>
      <c r="N77" s="194"/>
      <c r="O77" s="194"/>
      <c r="P77" s="24"/>
      <c r="Q77" s="208">
        <f>Q76</f>
        <v>3120</v>
      </c>
      <c r="T77" s="117"/>
      <c r="V77" s="230"/>
    </row>
    <row r="78" spans="1:22" s="5" customFormat="1" ht="78.75" customHeight="1" thickBot="1" x14ac:dyDescent="0.3">
      <c r="A78" s="111">
        <v>31</v>
      </c>
      <c r="B78" s="73" t="s">
        <v>17</v>
      </c>
      <c r="C78" s="42" t="s">
        <v>76</v>
      </c>
      <c r="D78" s="57" t="s">
        <v>7</v>
      </c>
      <c r="E78" s="57" t="s">
        <v>5</v>
      </c>
      <c r="F78" s="36">
        <v>3</v>
      </c>
      <c r="G78" s="173"/>
      <c r="H78" s="173"/>
      <c r="I78" s="173"/>
      <c r="J78" s="35"/>
      <c r="K78" s="35"/>
      <c r="L78" s="39"/>
      <c r="M78" s="189">
        <v>1064</v>
      </c>
      <c r="N78" s="189">
        <v>1033</v>
      </c>
      <c r="O78" s="189">
        <v>1023</v>
      </c>
      <c r="P78" s="27">
        <f t="shared" ref="P78" si="15">ROUND((M78+N78+O78)/3,2)</f>
        <v>1040</v>
      </c>
      <c r="Q78" s="27">
        <f t="shared" ref="Q78" si="16">F78*P78</f>
        <v>3120</v>
      </c>
      <c r="T78" s="12"/>
      <c r="V78" s="229"/>
    </row>
    <row r="79" spans="1:22" s="101" customFormat="1" ht="17.25" customHeight="1" thickBot="1" x14ac:dyDescent="0.3">
      <c r="A79" s="112"/>
      <c r="B79" s="115"/>
      <c r="C79" s="98" t="s">
        <v>9</v>
      </c>
      <c r="D79" s="102"/>
      <c r="E79" s="102"/>
      <c r="F79" s="104">
        <f>SUM(F78)</f>
        <v>3</v>
      </c>
      <c r="G79" s="174"/>
      <c r="H79" s="174"/>
      <c r="I79" s="174"/>
      <c r="J79" s="113"/>
      <c r="K79" s="113"/>
      <c r="L79" s="114"/>
      <c r="M79" s="194"/>
      <c r="N79" s="194"/>
      <c r="O79" s="194"/>
      <c r="P79" s="24"/>
      <c r="Q79" s="208">
        <f>Q78</f>
        <v>3120</v>
      </c>
      <c r="T79" s="117"/>
      <c r="V79" s="230"/>
    </row>
    <row r="80" spans="1:22" s="5" customFormat="1" ht="81.75" customHeight="1" thickBot="1" x14ac:dyDescent="0.3">
      <c r="A80" s="111">
        <v>32</v>
      </c>
      <c r="B80" s="73" t="s">
        <v>20</v>
      </c>
      <c r="C80" s="43" t="s">
        <v>77</v>
      </c>
      <c r="D80" s="57" t="s">
        <v>7</v>
      </c>
      <c r="E80" s="57" t="s">
        <v>5</v>
      </c>
      <c r="F80" s="36">
        <v>3</v>
      </c>
      <c r="G80" s="173">
        <v>3300.65</v>
      </c>
      <c r="H80" s="173">
        <v>3184.65</v>
      </c>
      <c r="I80" s="173">
        <v>3479.93</v>
      </c>
      <c r="J80" s="35"/>
      <c r="K80" s="35"/>
      <c r="L80" s="39"/>
      <c r="M80" s="189"/>
      <c r="N80" s="189"/>
      <c r="O80" s="189"/>
      <c r="P80" s="24">
        <f t="shared" si="4"/>
        <v>3321.74</v>
      </c>
      <c r="Q80" s="27">
        <f>F80*P80</f>
        <v>9965.2199999999993</v>
      </c>
      <c r="T80" s="12"/>
      <c r="V80" s="229"/>
    </row>
    <row r="81" spans="1:22" s="101" customFormat="1" ht="17.25" customHeight="1" thickBot="1" x14ac:dyDescent="0.3">
      <c r="A81" s="112"/>
      <c r="B81" s="115"/>
      <c r="C81" s="98" t="s">
        <v>9</v>
      </c>
      <c r="D81" s="102"/>
      <c r="E81" s="102"/>
      <c r="F81" s="104">
        <f>SUM(F80)</f>
        <v>3</v>
      </c>
      <c r="G81" s="174"/>
      <c r="H81" s="174"/>
      <c r="I81" s="174"/>
      <c r="J81" s="113"/>
      <c r="K81" s="113"/>
      <c r="L81" s="114"/>
      <c r="M81" s="194"/>
      <c r="N81" s="194"/>
      <c r="O81" s="194"/>
      <c r="P81" s="24"/>
      <c r="Q81" s="89">
        <f>Q80</f>
        <v>9965.2199999999993</v>
      </c>
      <c r="T81" s="117"/>
      <c r="V81" s="230"/>
    </row>
    <row r="82" spans="1:22" s="5" customFormat="1" ht="93" customHeight="1" thickBot="1" x14ac:dyDescent="0.3">
      <c r="A82" s="111">
        <v>33</v>
      </c>
      <c r="B82" s="43" t="s">
        <v>33</v>
      </c>
      <c r="C82" s="44" t="s">
        <v>78</v>
      </c>
      <c r="D82" s="57" t="s">
        <v>22</v>
      </c>
      <c r="E82" s="57" t="s">
        <v>5</v>
      </c>
      <c r="F82" s="36">
        <v>4</v>
      </c>
      <c r="G82" s="173">
        <v>1011.26</v>
      </c>
      <c r="H82" s="173">
        <v>931.7</v>
      </c>
      <c r="I82" s="173">
        <v>979.74</v>
      </c>
      <c r="J82" s="35"/>
      <c r="K82" s="35"/>
      <c r="L82" s="39"/>
      <c r="M82" s="192"/>
      <c r="N82" s="192"/>
      <c r="O82" s="189"/>
      <c r="P82" s="24">
        <f>ROUND((G82+H82+I82)/3,2)</f>
        <v>974.23</v>
      </c>
      <c r="Q82" s="27">
        <f>F82*P82</f>
        <v>3896.92</v>
      </c>
      <c r="T82" s="12"/>
      <c r="V82" s="229"/>
    </row>
    <row r="83" spans="1:22" s="101" customFormat="1" ht="17.25" customHeight="1" thickBot="1" x14ac:dyDescent="0.3">
      <c r="A83" s="112"/>
      <c r="B83" s="115"/>
      <c r="C83" s="98" t="s">
        <v>9</v>
      </c>
      <c r="D83" s="102"/>
      <c r="E83" s="102"/>
      <c r="F83" s="104">
        <f>SUM(F82)</f>
        <v>4</v>
      </c>
      <c r="G83" s="174"/>
      <c r="H83" s="174"/>
      <c r="I83" s="174"/>
      <c r="J83" s="113"/>
      <c r="K83" s="113"/>
      <c r="L83" s="114"/>
      <c r="M83" s="194"/>
      <c r="N83" s="194"/>
      <c r="O83" s="194"/>
      <c r="P83" s="24"/>
      <c r="Q83" s="89">
        <f>Q82</f>
        <v>3896.92</v>
      </c>
      <c r="T83" s="117"/>
      <c r="V83" s="230"/>
    </row>
    <row r="84" spans="1:22" s="5" customFormat="1" ht="101.25" customHeight="1" thickBot="1" x14ac:dyDescent="0.3">
      <c r="A84" s="111">
        <v>34</v>
      </c>
      <c r="B84" s="43" t="s">
        <v>30</v>
      </c>
      <c r="C84" s="44" t="s">
        <v>79</v>
      </c>
      <c r="D84" s="57" t="s">
        <v>22</v>
      </c>
      <c r="E84" s="33" t="s">
        <v>5</v>
      </c>
      <c r="F84" s="36">
        <v>2</v>
      </c>
      <c r="G84" s="173">
        <v>1011.26</v>
      </c>
      <c r="H84" s="173">
        <v>931.7</v>
      </c>
      <c r="I84" s="173">
        <v>974.87</v>
      </c>
      <c r="J84" s="35"/>
      <c r="K84" s="35"/>
      <c r="L84" s="39"/>
      <c r="M84" s="189"/>
      <c r="N84" s="189"/>
      <c r="O84" s="189"/>
      <c r="P84" s="24">
        <f>ROUND((G84+H84+I84)/3,2)</f>
        <v>972.61</v>
      </c>
      <c r="Q84" s="27">
        <f t="shared" si="5"/>
        <v>1945.22</v>
      </c>
      <c r="T84" s="12"/>
      <c r="V84" s="229"/>
    </row>
    <row r="85" spans="1:22" s="101" customFormat="1" ht="17.25" customHeight="1" thickBot="1" x14ac:dyDescent="0.3">
      <c r="A85" s="112"/>
      <c r="B85" s="115"/>
      <c r="C85" s="98" t="s">
        <v>9</v>
      </c>
      <c r="D85" s="102"/>
      <c r="E85" s="102"/>
      <c r="F85" s="104">
        <f>SUM(F84)</f>
        <v>2</v>
      </c>
      <c r="G85" s="174"/>
      <c r="H85" s="174"/>
      <c r="I85" s="174"/>
      <c r="J85" s="113"/>
      <c r="K85" s="113"/>
      <c r="L85" s="114"/>
      <c r="M85" s="194"/>
      <c r="N85" s="194"/>
      <c r="O85" s="194"/>
      <c r="P85" s="24"/>
      <c r="Q85" s="89">
        <f>Q84</f>
        <v>1945.22</v>
      </c>
      <c r="T85" s="117"/>
      <c r="V85" s="230"/>
    </row>
    <row r="86" spans="1:22" s="5" customFormat="1" ht="108.75" customHeight="1" thickBot="1" x14ac:dyDescent="0.3">
      <c r="A86" s="111">
        <v>35</v>
      </c>
      <c r="B86" s="43" t="s">
        <v>20</v>
      </c>
      <c r="C86" s="44" t="s">
        <v>80</v>
      </c>
      <c r="D86" s="57" t="s">
        <v>22</v>
      </c>
      <c r="E86" s="33" t="s">
        <v>5</v>
      </c>
      <c r="F86" s="36">
        <v>2</v>
      </c>
      <c r="G86" s="173">
        <v>928.6</v>
      </c>
      <c r="H86" s="173">
        <v>986.15</v>
      </c>
      <c r="I86" s="173">
        <v>950.68</v>
      </c>
      <c r="J86" s="35"/>
      <c r="K86" s="35"/>
      <c r="L86" s="39"/>
      <c r="M86" s="189"/>
      <c r="N86" s="189"/>
      <c r="O86" s="189"/>
      <c r="P86" s="24">
        <f t="shared" si="4"/>
        <v>955.14</v>
      </c>
      <c r="Q86" s="27">
        <f t="shared" si="5"/>
        <v>1910.28</v>
      </c>
      <c r="T86" s="12"/>
      <c r="V86" s="229"/>
    </row>
    <row r="87" spans="1:22" s="101" customFormat="1" ht="17.25" customHeight="1" thickBot="1" x14ac:dyDescent="0.3">
      <c r="A87" s="112"/>
      <c r="B87" s="115"/>
      <c r="C87" s="98" t="s">
        <v>9</v>
      </c>
      <c r="D87" s="102"/>
      <c r="E87" s="102"/>
      <c r="F87" s="104">
        <f>SUM(F86)</f>
        <v>2</v>
      </c>
      <c r="G87" s="174"/>
      <c r="H87" s="174"/>
      <c r="I87" s="174"/>
      <c r="J87" s="113"/>
      <c r="K87" s="113"/>
      <c r="L87" s="114"/>
      <c r="M87" s="194"/>
      <c r="N87" s="194"/>
      <c r="O87" s="194"/>
      <c r="P87" s="24"/>
      <c r="Q87" s="89">
        <f>Q86</f>
        <v>1910.28</v>
      </c>
      <c r="T87" s="117"/>
      <c r="V87" s="230"/>
    </row>
    <row r="88" spans="1:22" s="5" customFormat="1" ht="99.75" customHeight="1" thickBot="1" x14ac:dyDescent="0.3">
      <c r="A88" s="111">
        <v>36</v>
      </c>
      <c r="B88" s="74" t="s">
        <v>20</v>
      </c>
      <c r="C88" s="42" t="s">
        <v>81</v>
      </c>
      <c r="D88" s="57" t="s">
        <v>22</v>
      </c>
      <c r="E88" s="33" t="s">
        <v>5</v>
      </c>
      <c r="F88" s="36">
        <v>2</v>
      </c>
      <c r="G88" s="173">
        <v>997.29</v>
      </c>
      <c r="H88" s="173">
        <v>957.2</v>
      </c>
      <c r="I88" s="173">
        <v>988.57</v>
      </c>
      <c r="J88" s="35"/>
      <c r="K88" s="35"/>
      <c r="L88" s="39"/>
      <c r="M88" s="189"/>
      <c r="N88" s="189"/>
      <c r="O88" s="189"/>
      <c r="P88" s="24">
        <f t="shared" si="4"/>
        <v>981.02</v>
      </c>
      <c r="Q88" s="27">
        <f t="shared" si="5"/>
        <v>1962.04</v>
      </c>
      <c r="T88" s="12"/>
      <c r="V88" s="229"/>
    </row>
    <row r="89" spans="1:22" s="101" customFormat="1" ht="25.5" customHeight="1" thickBot="1" x14ac:dyDescent="0.3">
      <c r="A89" s="112"/>
      <c r="B89" s="116"/>
      <c r="C89" s="102" t="s">
        <v>9</v>
      </c>
      <c r="D89" s="102"/>
      <c r="E89" s="102"/>
      <c r="F89" s="104">
        <f>SUM(F88)</f>
        <v>2</v>
      </c>
      <c r="G89" s="174"/>
      <c r="H89" s="174"/>
      <c r="I89" s="174"/>
      <c r="J89" s="113"/>
      <c r="K89" s="113"/>
      <c r="L89" s="114"/>
      <c r="M89" s="181"/>
      <c r="N89" s="181"/>
      <c r="O89" s="181"/>
      <c r="P89" s="24"/>
      <c r="Q89" s="89">
        <f>Q88</f>
        <v>1962.04</v>
      </c>
      <c r="T89" s="117"/>
      <c r="V89" s="230"/>
    </row>
    <row r="90" spans="1:22" s="5" customFormat="1" ht="71.25" customHeight="1" thickBot="1" x14ac:dyDescent="0.3">
      <c r="A90" s="105">
        <v>37</v>
      </c>
      <c r="B90" s="164" t="s">
        <v>20</v>
      </c>
      <c r="C90" s="164" t="s">
        <v>82</v>
      </c>
      <c r="D90" s="33" t="s">
        <v>7</v>
      </c>
      <c r="E90" s="33" t="s">
        <v>5</v>
      </c>
      <c r="F90" s="30">
        <v>10</v>
      </c>
      <c r="G90" s="171">
        <v>1513.35</v>
      </c>
      <c r="H90" s="171">
        <v>1601.87</v>
      </c>
      <c r="I90" s="171">
        <v>1603.24</v>
      </c>
      <c r="J90" s="34"/>
      <c r="K90" s="34"/>
      <c r="L90" s="37"/>
      <c r="M90" s="189"/>
      <c r="N90" s="189"/>
      <c r="O90" s="189"/>
      <c r="P90" s="24">
        <f t="shared" si="4"/>
        <v>1572.82</v>
      </c>
      <c r="Q90" s="27">
        <f>F90*P90</f>
        <v>15728.199999999999</v>
      </c>
      <c r="T90" s="12"/>
      <c r="V90" s="229"/>
    </row>
    <row r="91" spans="1:22" s="101" customFormat="1" ht="25.5" customHeight="1" thickBot="1" x14ac:dyDescent="0.3">
      <c r="A91" s="160"/>
      <c r="B91" s="161"/>
      <c r="C91" s="109" t="s">
        <v>9</v>
      </c>
      <c r="D91" s="109"/>
      <c r="E91" s="109"/>
      <c r="F91" s="79">
        <f>SUM(F90)</f>
        <v>10</v>
      </c>
      <c r="G91" s="175"/>
      <c r="H91" s="175"/>
      <c r="I91" s="175"/>
      <c r="J91" s="162"/>
      <c r="K91" s="162"/>
      <c r="L91" s="163"/>
      <c r="M91" s="195"/>
      <c r="N91" s="195"/>
      <c r="O91" s="195"/>
      <c r="P91" s="24"/>
      <c r="Q91" s="89">
        <f>Q90</f>
        <v>15728.199999999999</v>
      </c>
      <c r="T91" s="117"/>
      <c r="V91" s="230"/>
    </row>
    <row r="92" spans="1:22" s="5" customFormat="1" ht="66" customHeight="1" thickBot="1" x14ac:dyDescent="0.3">
      <c r="A92" s="105">
        <v>38</v>
      </c>
      <c r="B92" s="43" t="s">
        <v>20</v>
      </c>
      <c r="C92" s="42" t="s">
        <v>83</v>
      </c>
      <c r="D92" s="33" t="s">
        <v>7</v>
      </c>
      <c r="E92" s="33" t="s">
        <v>5</v>
      </c>
      <c r="F92" s="30">
        <v>1</v>
      </c>
      <c r="G92" s="171">
        <v>1129.8699999999999</v>
      </c>
      <c r="H92" s="171">
        <v>1192.6199999999999</v>
      </c>
      <c r="I92" s="171">
        <v>1149.24</v>
      </c>
      <c r="J92" s="34"/>
      <c r="K92" s="34"/>
      <c r="L92" s="37"/>
      <c r="M92" s="189"/>
      <c r="N92" s="189"/>
      <c r="O92" s="189"/>
      <c r="P92" s="24">
        <f>ROUND((G92+H92+I92)/3,2)</f>
        <v>1157.24</v>
      </c>
      <c r="Q92" s="27">
        <f>F92*P92</f>
        <v>1157.24</v>
      </c>
      <c r="T92" s="12"/>
      <c r="V92" s="229"/>
    </row>
    <row r="93" spans="1:22" s="101" customFormat="1" ht="25.5" customHeight="1" thickBot="1" x14ac:dyDescent="0.3">
      <c r="A93" s="112"/>
      <c r="B93" s="116"/>
      <c r="C93" s="102" t="s">
        <v>9</v>
      </c>
      <c r="D93" s="102"/>
      <c r="E93" s="102"/>
      <c r="F93" s="104">
        <f>SUM(F92)</f>
        <v>1</v>
      </c>
      <c r="G93" s="174"/>
      <c r="H93" s="174"/>
      <c r="I93" s="174"/>
      <c r="J93" s="113"/>
      <c r="K93" s="113"/>
      <c r="L93" s="114"/>
      <c r="M93" s="194"/>
      <c r="N93" s="194"/>
      <c r="O93" s="194"/>
      <c r="P93" s="24"/>
      <c r="Q93" s="89">
        <f>Q92</f>
        <v>1157.24</v>
      </c>
      <c r="T93" s="117"/>
      <c r="V93" s="230"/>
    </row>
    <row r="94" spans="1:22" s="5" customFormat="1" ht="107.25" customHeight="1" thickBot="1" x14ac:dyDescent="0.3">
      <c r="A94" s="105">
        <v>39</v>
      </c>
      <c r="B94" s="58" t="s">
        <v>23</v>
      </c>
      <c r="C94" s="57" t="s">
        <v>84</v>
      </c>
      <c r="D94" s="57" t="s">
        <v>21</v>
      </c>
      <c r="E94" s="57" t="s">
        <v>5</v>
      </c>
      <c r="F94" s="36">
        <v>8</v>
      </c>
      <c r="G94" s="173">
        <v>552</v>
      </c>
      <c r="H94" s="173">
        <v>578.20000000000005</v>
      </c>
      <c r="I94" s="173">
        <v>540.29</v>
      </c>
      <c r="J94" s="35"/>
      <c r="K94" s="35"/>
      <c r="L94" s="39"/>
      <c r="M94" s="194"/>
      <c r="N94" s="189"/>
      <c r="O94" s="189"/>
      <c r="P94" s="24">
        <f>ROUND((G94+H94+I94)/3,2)</f>
        <v>556.83000000000004</v>
      </c>
      <c r="Q94" s="27">
        <f>F94*P94</f>
        <v>4454.6400000000003</v>
      </c>
      <c r="R94" s="12"/>
      <c r="T94" s="12"/>
      <c r="V94" s="229"/>
    </row>
    <row r="95" spans="1:22" s="101" customFormat="1" ht="20.25" customHeight="1" thickBot="1" x14ac:dyDescent="0.3">
      <c r="A95" s="108"/>
      <c r="B95" s="110"/>
      <c r="C95" s="98" t="s">
        <v>9</v>
      </c>
      <c r="D95" s="98"/>
      <c r="E95" s="98"/>
      <c r="F95" s="92">
        <f>SUM(F94)</f>
        <v>8</v>
      </c>
      <c r="G95" s="174"/>
      <c r="H95" s="174"/>
      <c r="I95" s="174"/>
      <c r="J95" s="113"/>
      <c r="K95" s="113"/>
      <c r="L95" s="114"/>
      <c r="M95" s="194"/>
      <c r="N95" s="194"/>
      <c r="O95" s="194"/>
      <c r="P95" s="24"/>
      <c r="Q95" s="89">
        <f>Q94</f>
        <v>4454.6400000000003</v>
      </c>
      <c r="R95" s="117"/>
      <c r="T95" s="117"/>
      <c r="V95" s="230"/>
    </row>
    <row r="96" spans="1:22" s="5" customFormat="1" ht="42.75" customHeight="1" thickBot="1" x14ac:dyDescent="0.3">
      <c r="A96" s="119">
        <v>40</v>
      </c>
      <c r="B96" s="43" t="s">
        <v>20</v>
      </c>
      <c r="C96" s="43" t="s">
        <v>34</v>
      </c>
      <c r="D96" s="33" t="s">
        <v>7</v>
      </c>
      <c r="E96" s="33" t="s">
        <v>5</v>
      </c>
      <c r="F96" s="45">
        <v>7</v>
      </c>
      <c r="G96" s="176">
        <v>1417.82</v>
      </c>
      <c r="H96" s="173">
        <v>1378.39</v>
      </c>
      <c r="I96" s="177">
        <v>1484.07</v>
      </c>
      <c r="J96" s="46"/>
      <c r="K96" s="46"/>
      <c r="L96" s="46"/>
      <c r="M96" s="196"/>
      <c r="N96" s="196"/>
      <c r="O96" s="196"/>
      <c r="P96" s="24">
        <f>ROUND((G96+H96+I96)/3,2)</f>
        <v>1426.76</v>
      </c>
      <c r="Q96" s="27">
        <f>F96*P96</f>
        <v>9987.32</v>
      </c>
      <c r="R96" s="12"/>
      <c r="T96" s="12"/>
      <c r="V96" s="229"/>
    </row>
    <row r="97" spans="1:22" s="101" customFormat="1" ht="17.25" customHeight="1" thickBot="1" x14ac:dyDescent="0.3">
      <c r="A97" s="118"/>
      <c r="B97" s="110"/>
      <c r="C97" s="98" t="s">
        <v>28</v>
      </c>
      <c r="D97" s="98"/>
      <c r="E97" s="98"/>
      <c r="F97" s="120">
        <f>F96</f>
        <v>7</v>
      </c>
      <c r="G97" s="178"/>
      <c r="H97" s="174"/>
      <c r="I97" s="179"/>
      <c r="J97" s="121"/>
      <c r="K97" s="121"/>
      <c r="L97" s="121"/>
      <c r="M97" s="197"/>
      <c r="N97" s="197"/>
      <c r="O97" s="197"/>
      <c r="P97" s="24"/>
      <c r="Q97" s="89">
        <f>Q96</f>
        <v>9987.32</v>
      </c>
      <c r="R97" s="117"/>
      <c r="T97" s="117"/>
      <c r="V97" s="230"/>
    </row>
    <row r="98" spans="1:22" s="5" customFormat="1" ht="37.5" customHeight="1" thickBot="1" x14ac:dyDescent="0.3">
      <c r="A98" s="119">
        <v>41</v>
      </c>
      <c r="B98" s="43" t="s">
        <v>20</v>
      </c>
      <c r="C98" s="43" t="s">
        <v>35</v>
      </c>
      <c r="D98" s="33" t="s">
        <v>7</v>
      </c>
      <c r="E98" s="33" t="s">
        <v>5</v>
      </c>
      <c r="F98" s="45">
        <v>4</v>
      </c>
      <c r="G98" s="176">
        <v>2167.33</v>
      </c>
      <c r="H98" s="173">
        <v>2229.9899999999998</v>
      </c>
      <c r="I98" s="177">
        <v>2291.14</v>
      </c>
      <c r="J98" s="46"/>
      <c r="K98" s="46"/>
      <c r="L98" s="46"/>
      <c r="M98" s="196"/>
      <c r="N98" s="196"/>
      <c r="O98" s="196"/>
      <c r="P98" s="24">
        <f t="shared" si="4"/>
        <v>2229.4899999999998</v>
      </c>
      <c r="Q98" s="27">
        <f t="shared" si="5"/>
        <v>8917.9599999999991</v>
      </c>
      <c r="R98" s="12"/>
      <c r="T98" s="12"/>
      <c r="V98" s="229"/>
    </row>
    <row r="99" spans="1:22" s="101" customFormat="1" ht="21" customHeight="1" thickBot="1" x14ac:dyDescent="0.3">
      <c r="A99" s="118"/>
      <c r="B99" s="110"/>
      <c r="C99" s="98" t="s">
        <v>28</v>
      </c>
      <c r="D99" s="98"/>
      <c r="E99" s="98"/>
      <c r="F99" s="120">
        <f>F98</f>
        <v>4</v>
      </c>
      <c r="G99" s="178"/>
      <c r="H99" s="174"/>
      <c r="I99" s="179"/>
      <c r="J99" s="121"/>
      <c r="K99" s="121"/>
      <c r="L99" s="121"/>
      <c r="M99" s="197"/>
      <c r="N99" s="197"/>
      <c r="O99" s="197"/>
      <c r="P99" s="24"/>
      <c r="Q99" s="89">
        <f>Q98</f>
        <v>8917.9599999999991</v>
      </c>
      <c r="R99" s="117"/>
      <c r="T99" s="117"/>
      <c r="V99" s="230"/>
    </row>
    <row r="100" spans="1:22" s="5" customFormat="1" ht="42.75" customHeight="1" thickBot="1" x14ac:dyDescent="0.3">
      <c r="A100" s="119">
        <v>42</v>
      </c>
      <c r="B100" s="43" t="s">
        <v>20</v>
      </c>
      <c r="C100" s="43" t="s">
        <v>36</v>
      </c>
      <c r="D100" s="33" t="s">
        <v>7</v>
      </c>
      <c r="E100" s="33" t="s">
        <v>5</v>
      </c>
      <c r="F100" s="45">
        <v>1</v>
      </c>
      <c r="G100" s="176">
        <v>1076.8800000000001</v>
      </c>
      <c r="H100" s="173">
        <v>1088.2</v>
      </c>
      <c r="I100" s="177">
        <v>1156.27</v>
      </c>
      <c r="J100" s="46"/>
      <c r="K100" s="46"/>
      <c r="L100" s="46"/>
      <c r="M100" s="196"/>
      <c r="N100" s="196"/>
      <c r="O100" s="196"/>
      <c r="P100" s="24">
        <f t="shared" si="4"/>
        <v>1107.1199999999999</v>
      </c>
      <c r="Q100" s="27">
        <f t="shared" si="5"/>
        <v>1107.1199999999999</v>
      </c>
      <c r="R100" s="12"/>
      <c r="T100" s="12"/>
      <c r="V100" s="229"/>
    </row>
    <row r="101" spans="1:22" s="125" customFormat="1" ht="21.75" customHeight="1" thickBot="1" x14ac:dyDescent="0.3">
      <c r="A101" s="119"/>
      <c r="B101" s="110"/>
      <c r="C101" s="98" t="s">
        <v>28</v>
      </c>
      <c r="D101" s="98"/>
      <c r="E101" s="98"/>
      <c r="F101" s="120">
        <f>F100</f>
        <v>1</v>
      </c>
      <c r="G101" s="180"/>
      <c r="H101" s="181"/>
      <c r="I101" s="182"/>
      <c r="J101" s="122"/>
      <c r="K101" s="122"/>
      <c r="L101" s="122"/>
      <c r="M101" s="197"/>
      <c r="N101" s="197"/>
      <c r="O101" s="197"/>
      <c r="P101" s="24"/>
      <c r="Q101" s="89">
        <f>Q100</f>
        <v>1107.1199999999999</v>
      </c>
      <c r="R101" s="124"/>
      <c r="T101" s="124"/>
      <c r="V101" s="231"/>
    </row>
    <row r="102" spans="1:22" s="5" customFormat="1" ht="73.5" customHeight="1" thickBot="1" x14ac:dyDescent="0.3">
      <c r="A102" s="105">
        <v>43</v>
      </c>
      <c r="B102" s="43" t="s">
        <v>17</v>
      </c>
      <c r="C102" s="33" t="s">
        <v>85</v>
      </c>
      <c r="D102" s="33" t="s">
        <v>7</v>
      </c>
      <c r="E102" s="33" t="s">
        <v>5</v>
      </c>
      <c r="F102" s="30">
        <v>5</v>
      </c>
      <c r="G102" s="183"/>
      <c r="H102" s="183"/>
      <c r="I102" s="183"/>
      <c r="J102" s="47"/>
      <c r="K102" s="47"/>
      <c r="L102" s="47"/>
      <c r="M102" s="189">
        <v>685</v>
      </c>
      <c r="N102" s="189">
        <v>666</v>
      </c>
      <c r="O102" s="189">
        <v>659</v>
      </c>
      <c r="P102" s="27">
        <f t="shared" ref="P102:P106" si="17">ROUND((M102+N102+O102)/3,2)</f>
        <v>670</v>
      </c>
      <c r="Q102" s="27">
        <f>F102*P102</f>
        <v>3350</v>
      </c>
      <c r="R102" s="16"/>
      <c r="T102" s="12"/>
      <c r="V102" s="229"/>
    </row>
    <row r="103" spans="1:22" s="101" customFormat="1" ht="18" customHeight="1" thickBot="1" x14ac:dyDescent="0.3">
      <c r="A103" s="108"/>
      <c r="B103" s="110"/>
      <c r="C103" s="98" t="s">
        <v>9</v>
      </c>
      <c r="D103" s="98"/>
      <c r="E103" s="98"/>
      <c r="F103" s="92">
        <v>3</v>
      </c>
      <c r="G103" s="184"/>
      <c r="H103" s="184"/>
      <c r="I103" s="184"/>
      <c r="J103" s="129"/>
      <c r="K103" s="129"/>
      <c r="L103" s="129"/>
      <c r="M103" s="194"/>
      <c r="N103" s="194"/>
      <c r="O103" s="194"/>
      <c r="P103" s="24"/>
      <c r="Q103" s="89">
        <f>Q102</f>
        <v>3350</v>
      </c>
      <c r="R103" s="117"/>
      <c r="T103" s="117"/>
      <c r="V103" s="230"/>
    </row>
    <row r="104" spans="1:22" s="5" customFormat="1" ht="66" customHeight="1" thickBot="1" x14ac:dyDescent="0.3">
      <c r="A104" s="111">
        <v>44</v>
      </c>
      <c r="B104" s="58" t="s">
        <v>20</v>
      </c>
      <c r="C104" s="57" t="s">
        <v>86</v>
      </c>
      <c r="D104" s="33" t="s">
        <v>7</v>
      </c>
      <c r="E104" s="48" t="s">
        <v>5</v>
      </c>
      <c r="F104" s="36">
        <v>10</v>
      </c>
      <c r="G104" s="185"/>
      <c r="H104" s="183"/>
      <c r="I104" s="186"/>
      <c r="J104" s="49"/>
      <c r="K104" s="49"/>
      <c r="L104" s="49"/>
      <c r="M104" s="198">
        <v>158</v>
      </c>
      <c r="N104" s="189">
        <v>154</v>
      </c>
      <c r="O104" s="189">
        <v>152</v>
      </c>
      <c r="P104" s="27">
        <f t="shared" si="17"/>
        <v>154.66999999999999</v>
      </c>
      <c r="Q104" s="27">
        <f t="shared" si="5"/>
        <v>1546.6999999999998</v>
      </c>
      <c r="R104" s="12"/>
      <c r="T104" s="12"/>
      <c r="V104" s="229"/>
    </row>
    <row r="105" spans="1:22" s="5" customFormat="1" ht="19.5" customHeight="1" thickBot="1" x14ac:dyDescent="0.3">
      <c r="A105" s="38"/>
      <c r="B105" s="75"/>
      <c r="C105" s="98" t="s">
        <v>9</v>
      </c>
      <c r="D105" s="33"/>
      <c r="E105" s="48"/>
      <c r="F105" s="36">
        <v>10</v>
      </c>
      <c r="G105" s="185"/>
      <c r="H105" s="183"/>
      <c r="I105" s="186"/>
      <c r="J105" s="49"/>
      <c r="K105" s="49"/>
      <c r="L105" s="49"/>
      <c r="M105" s="198"/>
      <c r="N105" s="189"/>
      <c r="O105" s="189"/>
      <c r="P105" s="24"/>
      <c r="Q105" s="89">
        <f>Q104</f>
        <v>1546.6999999999998</v>
      </c>
      <c r="R105" s="12"/>
      <c r="T105" s="12"/>
      <c r="V105" s="229"/>
    </row>
    <row r="106" spans="1:22" s="5" customFormat="1" ht="53.25" customHeight="1" thickBot="1" x14ac:dyDescent="0.3">
      <c r="A106" s="111">
        <v>45</v>
      </c>
      <c r="B106" s="75" t="s">
        <v>20</v>
      </c>
      <c r="C106" s="57" t="s">
        <v>87</v>
      </c>
      <c r="D106" s="33" t="s">
        <v>7</v>
      </c>
      <c r="E106" s="48" t="s">
        <v>5</v>
      </c>
      <c r="F106" s="36">
        <v>4</v>
      </c>
      <c r="G106" s="185"/>
      <c r="H106" s="183"/>
      <c r="I106" s="186"/>
      <c r="J106" s="50"/>
      <c r="K106" s="51"/>
      <c r="L106" s="51"/>
      <c r="M106" s="207">
        <v>621</v>
      </c>
      <c r="N106" s="189">
        <v>603</v>
      </c>
      <c r="O106" s="189">
        <v>597</v>
      </c>
      <c r="P106" s="27">
        <f t="shared" si="17"/>
        <v>607</v>
      </c>
      <c r="Q106" s="27">
        <f t="shared" si="5"/>
        <v>2428</v>
      </c>
      <c r="R106" s="12"/>
      <c r="T106" s="12"/>
      <c r="V106" s="229"/>
    </row>
    <row r="107" spans="1:22" s="101" customFormat="1" ht="24" customHeight="1" thickBot="1" x14ac:dyDescent="0.3">
      <c r="A107" s="108"/>
      <c r="B107" s="130"/>
      <c r="C107" s="98" t="s">
        <v>28</v>
      </c>
      <c r="D107" s="109"/>
      <c r="E107" s="98"/>
      <c r="F107" s="92">
        <v>4</v>
      </c>
      <c r="G107" s="184"/>
      <c r="H107" s="187"/>
      <c r="I107" s="184"/>
      <c r="J107" s="131"/>
      <c r="K107" s="132"/>
      <c r="L107" s="132"/>
      <c r="M107" s="200"/>
      <c r="N107" s="201"/>
      <c r="O107" s="202"/>
      <c r="P107" s="24"/>
      <c r="Q107" s="89">
        <f>Q106</f>
        <v>2428</v>
      </c>
      <c r="R107" s="117"/>
      <c r="T107" s="117"/>
      <c r="V107" s="230"/>
    </row>
    <row r="108" spans="1:22" s="101" customFormat="1" ht="76.5" customHeight="1" thickBot="1" x14ac:dyDescent="0.3">
      <c r="A108" s="119">
        <v>46</v>
      </c>
      <c r="B108" s="43" t="s">
        <v>43</v>
      </c>
      <c r="C108" s="213" t="s">
        <v>42</v>
      </c>
      <c r="D108" s="33" t="s">
        <v>7</v>
      </c>
      <c r="E108" s="48"/>
      <c r="F108" s="36">
        <v>5</v>
      </c>
      <c r="G108" s="176">
        <v>6794</v>
      </c>
      <c r="H108" s="176">
        <v>4817</v>
      </c>
      <c r="I108" s="173">
        <v>4942</v>
      </c>
      <c r="J108" s="50"/>
      <c r="K108" s="51"/>
      <c r="L108" s="51"/>
      <c r="M108" s="199"/>
      <c r="N108" s="194"/>
      <c r="O108" s="189"/>
      <c r="P108" s="24">
        <f t="shared" si="4"/>
        <v>5517.67</v>
      </c>
      <c r="Q108" s="27">
        <f t="shared" si="5"/>
        <v>27588.35</v>
      </c>
      <c r="R108" s="117"/>
      <c r="T108" s="117"/>
      <c r="V108" s="230"/>
    </row>
    <row r="109" spans="1:22" s="101" customFormat="1" ht="19.5" customHeight="1" thickBot="1" x14ac:dyDescent="0.3">
      <c r="A109" s="108"/>
      <c r="B109" s="130"/>
      <c r="C109" s="98" t="s">
        <v>28</v>
      </c>
      <c r="D109" s="109"/>
      <c r="E109" s="98"/>
      <c r="F109" s="92">
        <v>5</v>
      </c>
      <c r="G109" s="184"/>
      <c r="H109" s="184"/>
      <c r="I109" s="184"/>
      <c r="J109" s="131"/>
      <c r="K109" s="132"/>
      <c r="L109" s="132"/>
      <c r="M109" s="200"/>
      <c r="N109" s="201"/>
      <c r="O109" s="202"/>
      <c r="P109" s="24"/>
      <c r="Q109" s="89">
        <f>Q108</f>
        <v>27588.35</v>
      </c>
      <c r="R109" s="117"/>
      <c r="T109" s="117"/>
      <c r="V109" s="230"/>
    </row>
    <row r="110" spans="1:22" s="101" customFormat="1" ht="51" customHeight="1" thickBot="1" x14ac:dyDescent="0.3">
      <c r="A110" s="154">
        <v>47</v>
      </c>
      <c r="B110" s="43" t="s">
        <v>45</v>
      </c>
      <c r="C110" s="155" t="s">
        <v>44</v>
      </c>
      <c r="D110" s="33" t="s">
        <v>7</v>
      </c>
      <c r="E110" s="155"/>
      <c r="F110" s="30">
        <v>1</v>
      </c>
      <c r="G110" s="188">
        <v>14034</v>
      </c>
      <c r="H110" s="188">
        <v>16114.34</v>
      </c>
      <c r="I110" s="171">
        <v>15810</v>
      </c>
      <c r="J110" s="156"/>
      <c r="K110" s="157"/>
      <c r="L110" s="157"/>
      <c r="M110" s="203"/>
      <c r="N110" s="194"/>
      <c r="O110" s="189"/>
      <c r="P110" s="24">
        <f t="shared" si="4"/>
        <v>15319.45</v>
      </c>
      <c r="Q110" s="27">
        <f t="shared" si="5"/>
        <v>15319.45</v>
      </c>
      <c r="R110" s="117"/>
      <c r="T110" s="117"/>
      <c r="V110" s="230"/>
    </row>
    <row r="111" spans="1:22" s="101" customFormat="1" ht="19.5" customHeight="1" thickBot="1" x14ac:dyDescent="0.3">
      <c r="A111" s="108"/>
      <c r="B111" s="130"/>
      <c r="C111" s="98" t="s">
        <v>28</v>
      </c>
      <c r="D111" s="109"/>
      <c r="E111" s="98"/>
      <c r="F111" s="92">
        <v>1</v>
      </c>
      <c r="G111" s="129"/>
      <c r="H111" s="129"/>
      <c r="I111" s="129"/>
      <c r="J111" s="131"/>
      <c r="K111" s="132"/>
      <c r="L111" s="132"/>
      <c r="M111" s="200"/>
      <c r="N111" s="201"/>
      <c r="O111" s="202"/>
      <c r="P111" s="184"/>
      <c r="Q111" s="89">
        <f>Q110</f>
        <v>15319.45</v>
      </c>
      <c r="R111" s="117"/>
      <c r="T111" s="117"/>
      <c r="V111" s="230"/>
    </row>
    <row r="112" spans="1:22" s="5" customFormat="1" ht="21" customHeight="1" thickBot="1" x14ac:dyDescent="0.3">
      <c r="A112" s="52"/>
      <c r="B112" s="53"/>
      <c r="C112" s="77" t="s">
        <v>27</v>
      </c>
      <c r="D112" s="77"/>
      <c r="E112" s="78"/>
      <c r="F112" s="79"/>
      <c r="G112" s="80"/>
      <c r="H112" s="80"/>
      <c r="I112" s="80"/>
      <c r="J112" s="78"/>
      <c r="K112" s="78"/>
      <c r="L112" s="78"/>
      <c r="M112" s="204"/>
      <c r="N112" s="205"/>
      <c r="O112" s="241"/>
      <c r="P112" s="191"/>
      <c r="Q112" s="242">
        <f>Q8+Q10+Q13+Q16+Q18+Q23+Q25+Q27+Q29+Q31+Q33+Q36+Q39+Q42+Q45+Q48+Q50+Q52+Q54+Q56+Q58+Q61+Q63+Q65+Q67+Q69+Q71+Q73+Q75+Q77+Q79+Q81+Q83+Q85+Q87+Q89+Q91++Q93+Q95+Q97+Q99+Q101+Q103+Q105+Q107+Q109+Q111</f>
        <v>611248.1799999997</v>
      </c>
      <c r="T112" s="12"/>
      <c r="V112" s="229"/>
    </row>
    <row r="113" spans="1:22" s="5" customFormat="1" ht="15" customHeight="1" x14ac:dyDescent="0.25">
      <c r="A113" s="61"/>
      <c r="B113" s="62"/>
      <c r="C113" s="69"/>
      <c r="D113" s="62"/>
      <c r="E113" s="61"/>
      <c r="F113" s="61"/>
      <c r="G113" s="61"/>
      <c r="H113" s="61"/>
      <c r="I113" s="61"/>
      <c r="J113" s="61"/>
      <c r="K113" s="61"/>
      <c r="L113" s="61"/>
      <c r="M113" s="61"/>
      <c r="N113" s="61"/>
      <c r="O113" s="64"/>
      <c r="P113" s="240"/>
      <c r="Q113" s="65"/>
      <c r="T113" s="12"/>
      <c r="V113" s="229"/>
    </row>
    <row r="114" spans="1:22" s="6" customFormat="1" ht="22.5" customHeight="1" x14ac:dyDescent="0.25">
      <c r="A114" s="126" t="s">
        <v>90</v>
      </c>
      <c r="B114" s="127"/>
      <c r="C114" s="128"/>
      <c r="D114" s="127"/>
      <c r="E114" s="126"/>
      <c r="F114" s="126"/>
      <c r="G114" s="126"/>
      <c r="H114" s="126"/>
      <c r="I114" s="54"/>
      <c r="J114" s="54"/>
      <c r="K114" s="54"/>
      <c r="L114" s="54"/>
      <c r="M114" s="54"/>
      <c r="N114" s="55"/>
      <c r="O114" s="55"/>
      <c r="P114" s="220"/>
      <c r="Q114" s="220"/>
      <c r="R114" s="55"/>
      <c r="S114" s="55"/>
      <c r="T114" s="220"/>
      <c r="U114" s="55"/>
      <c r="V114" s="232"/>
    </row>
    <row r="115" spans="1:22" ht="15" x14ac:dyDescent="0.25">
      <c r="A115" s="7"/>
      <c r="B115" s="59"/>
      <c r="C115" s="60"/>
      <c r="D115" s="59"/>
      <c r="E115" s="7"/>
      <c r="F115" s="7"/>
      <c r="G115" s="7"/>
      <c r="H115" s="7"/>
      <c r="I115" s="7"/>
      <c r="J115" s="7"/>
      <c r="K115" s="7"/>
      <c r="L115" s="7"/>
      <c r="M115" s="7"/>
      <c r="N115" s="7"/>
      <c r="O115" s="7"/>
      <c r="P115" s="221"/>
      <c r="Q115" s="221"/>
    </row>
    <row r="116" spans="1:22" s="7" customFormat="1" ht="15" x14ac:dyDescent="0.25">
      <c r="A116" s="245" t="s">
        <v>91</v>
      </c>
      <c r="B116" s="245"/>
      <c r="C116" s="245"/>
      <c r="D116" s="245"/>
      <c r="E116" s="245"/>
      <c r="F116" s="245"/>
      <c r="G116" s="245"/>
      <c r="H116" s="245"/>
      <c r="I116" s="245"/>
      <c r="J116" s="245"/>
      <c r="K116" s="245"/>
      <c r="L116" s="245"/>
      <c r="M116" s="245"/>
      <c r="N116" s="245"/>
      <c r="O116" s="245"/>
      <c r="P116" s="245"/>
      <c r="Q116" s="245"/>
      <c r="T116" s="221"/>
      <c r="V116" s="233"/>
    </row>
    <row r="117" spans="1:22" s="5" customFormat="1" ht="15" customHeight="1" x14ac:dyDescent="0.25">
      <c r="A117" s="265"/>
      <c r="B117" s="265"/>
      <c r="C117" s="265"/>
      <c r="D117" s="63"/>
      <c r="E117" s="64"/>
      <c r="F117" s="64"/>
      <c r="G117" s="64"/>
      <c r="H117" s="64"/>
      <c r="I117" s="64"/>
      <c r="J117" s="64"/>
      <c r="K117" s="64"/>
      <c r="L117" s="64"/>
      <c r="M117" s="64"/>
      <c r="N117" s="64"/>
      <c r="O117" s="64"/>
      <c r="P117" s="206"/>
      <c r="Q117" s="65"/>
      <c r="T117" s="12"/>
      <c r="V117" s="229"/>
    </row>
    <row r="118" spans="1:22" s="5" customFormat="1" ht="15" x14ac:dyDescent="0.25">
      <c r="A118" s="4"/>
      <c r="B118" s="4"/>
      <c r="C118" s="4"/>
      <c r="D118" s="4"/>
      <c r="E118" s="4"/>
      <c r="F118" s="66"/>
      <c r="G118" s="67"/>
      <c r="H118" s="67"/>
      <c r="I118" s="67"/>
      <c r="J118" s="68"/>
      <c r="K118" s="68"/>
      <c r="L118" s="68"/>
      <c r="M118" s="4"/>
      <c r="N118" s="4"/>
      <c r="O118" s="4"/>
      <c r="P118" s="217"/>
      <c r="Q118" s="56"/>
      <c r="T118" s="12"/>
      <c r="V118" s="229"/>
    </row>
    <row r="119" spans="1:22" s="5" customFormat="1" ht="15" customHeight="1" x14ac:dyDescent="0.25">
      <c r="A119" s="243"/>
      <c r="B119" s="243"/>
      <c r="C119" s="244"/>
      <c r="D119" s="244"/>
      <c r="E119" s="244"/>
      <c r="F119" s="66"/>
      <c r="G119" s="67"/>
      <c r="H119" s="67"/>
      <c r="I119" s="67"/>
      <c r="J119" s="68"/>
      <c r="K119" s="68"/>
      <c r="L119" s="68"/>
      <c r="M119" s="4"/>
      <c r="N119" s="4"/>
      <c r="O119" s="4"/>
      <c r="P119" s="217"/>
      <c r="Q119" s="56"/>
      <c r="T119" s="12"/>
      <c r="V119" s="229"/>
    </row>
    <row r="120" spans="1:22" s="5" customFormat="1" ht="15" customHeight="1" x14ac:dyDescent="0.25">
      <c r="A120" s="243"/>
      <c r="B120" s="243"/>
      <c r="C120" s="244"/>
      <c r="D120" s="244"/>
      <c r="E120" s="244"/>
      <c r="F120" s="66"/>
      <c r="G120" s="67"/>
      <c r="H120" s="67"/>
      <c r="I120" s="67"/>
      <c r="J120" s="68"/>
      <c r="K120" s="68"/>
      <c r="L120" s="68"/>
      <c r="M120" s="4"/>
      <c r="N120" s="4"/>
      <c r="O120" s="4"/>
      <c r="P120" s="217"/>
      <c r="Q120" s="217"/>
      <c r="T120" s="12"/>
      <c r="V120" s="229"/>
    </row>
    <row r="121" spans="1:22" s="5" customFormat="1" ht="15" customHeight="1" x14ac:dyDescent="0.25">
      <c r="A121" s="243"/>
      <c r="B121" s="243"/>
      <c r="C121" s="244"/>
      <c r="D121" s="244"/>
      <c r="E121" s="244"/>
      <c r="F121" s="66"/>
      <c r="G121" s="67"/>
      <c r="H121" s="67"/>
      <c r="I121" s="67"/>
      <c r="J121" s="68"/>
      <c r="K121" s="68"/>
      <c r="L121" s="68"/>
      <c r="M121" s="4"/>
      <c r="N121" s="4"/>
      <c r="O121" s="4"/>
      <c r="P121" s="217"/>
      <c r="Q121" s="217"/>
      <c r="T121" s="12"/>
      <c r="V121" s="229"/>
    </row>
    <row r="122" spans="1:22" s="5" customFormat="1" ht="15" customHeight="1" x14ac:dyDescent="0.25">
      <c r="A122" s="243"/>
      <c r="B122" s="243"/>
      <c r="C122" s="244"/>
      <c r="D122" s="244"/>
      <c r="E122" s="244"/>
      <c r="F122" s="66"/>
      <c r="G122" s="67"/>
      <c r="H122" s="67"/>
      <c r="I122" s="67"/>
      <c r="J122" s="68"/>
      <c r="K122" s="68"/>
      <c r="L122" s="68"/>
      <c r="M122" s="4"/>
      <c r="N122" s="4"/>
      <c r="O122" s="4"/>
      <c r="P122" s="217"/>
      <c r="Q122" s="217"/>
      <c r="T122" s="12"/>
      <c r="V122" s="229"/>
    </row>
    <row r="123" spans="1:22" s="5" customFormat="1" ht="15" customHeight="1" x14ac:dyDescent="0.25">
      <c r="A123" s="243"/>
      <c r="B123" s="243"/>
      <c r="C123" s="244"/>
      <c r="D123" s="244"/>
      <c r="E123" s="244"/>
      <c r="F123" s="66"/>
      <c r="G123" s="67"/>
      <c r="H123" s="67"/>
      <c r="I123" s="67"/>
      <c r="J123" s="68"/>
      <c r="K123" s="68"/>
      <c r="L123" s="68"/>
      <c r="M123" s="4"/>
      <c r="N123" s="4"/>
      <c r="O123" s="4"/>
      <c r="P123" s="217"/>
      <c r="Q123" s="217"/>
      <c r="T123" s="12"/>
      <c r="V123" s="229"/>
    </row>
    <row r="124" spans="1:22" s="5" customFormat="1" ht="15" customHeight="1" x14ac:dyDescent="0.25">
      <c r="A124" s="243"/>
      <c r="B124" s="243"/>
      <c r="C124" s="244"/>
      <c r="D124" s="244"/>
      <c r="E124" s="244"/>
      <c r="F124" s="66"/>
      <c r="G124" s="67"/>
      <c r="H124" s="67"/>
      <c r="I124" s="67"/>
      <c r="J124" s="68"/>
      <c r="K124" s="68"/>
      <c r="L124" s="68"/>
      <c r="M124" s="4"/>
      <c r="N124" s="4"/>
      <c r="O124" s="4"/>
      <c r="P124" s="217"/>
      <c r="Q124" s="217"/>
      <c r="T124" s="12"/>
      <c r="V124" s="229"/>
    </row>
    <row r="125" spans="1:22" s="5" customFormat="1" ht="15" x14ac:dyDescent="0.25">
      <c r="A125" s="243"/>
      <c r="B125" s="243"/>
      <c r="C125" s="70"/>
      <c r="D125" s="4"/>
      <c r="E125" s="4"/>
      <c r="F125" s="66"/>
      <c r="G125" s="67"/>
      <c r="H125" s="67"/>
      <c r="I125" s="67"/>
      <c r="J125" s="68"/>
      <c r="K125" s="68"/>
      <c r="L125" s="68"/>
      <c r="M125" s="4"/>
      <c r="N125" s="4"/>
      <c r="O125" s="4"/>
      <c r="P125" s="217"/>
      <c r="Q125" s="217"/>
      <c r="T125" s="12"/>
      <c r="V125" s="229"/>
    </row>
    <row r="126" spans="1:22" s="5" customFormat="1" ht="15" x14ac:dyDescent="0.25">
      <c r="A126" s="264"/>
      <c r="B126" s="264"/>
      <c r="C126" s="70"/>
      <c r="D126" s="4"/>
      <c r="E126" s="4"/>
      <c r="F126" s="66"/>
      <c r="G126" s="67"/>
      <c r="H126" s="67"/>
      <c r="I126" s="67"/>
      <c r="J126" s="68"/>
      <c r="K126" s="68"/>
      <c r="L126" s="68"/>
      <c r="M126" s="4"/>
      <c r="N126" s="4"/>
      <c r="O126" s="4"/>
      <c r="P126" s="217"/>
      <c r="Q126" s="217"/>
      <c r="S126" s="8"/>
      <c r="T126" s="225"/>
      <c r="U126" s="8"/>
      <c r="V126" s="228"/>
    </row>
    <row r="127" spans="1:22" ht="15" x14ac:dyDescent="0.25">
      <c r="A127" s="243"/>
      <c r="B127" s="243"/>
      <c r="C127" s="71"/>
      <c r="D127" s="4"/>
      <c r="E127" s="59"/>
      <c r="F127" s="3"/>
      <c r="G127" s="1"/>
      <c r="H127" s="1"/>
      <c r="I127" s="1"/>
      <c r="J127" s="7"/>
      <c r="K127" s="7"/>
      <c r="L127" s="7"/>
      <c r="M127" s="59"/>
      <c r="N127" s="59"/>
      <c r="O127" s="59"/>
      <c r="P127" s="216"/>
      <c r="Q127" s="217"/>
    </row>
    <row r="128" spans="1:22" ht="15" x14ac:dyDescent="0.25">
      <c r="A128" s="264"/>
      <c r="B128" s="264"/>
    </row>
    <row r="129" spans="2:9" x14ac:dyDescent="0.25">
      <c r="C129"/>
      <c r="D129"/>
      <c r="F129" s="64"/>
      <c r="G129" s="64"/>
    </row>
    <row r="130" spans="2:9" ht="15.75" x14ac:dyDescent="0.25">
      <c r="B130" s="145"/>
      <c r="C130"/>
      <c r="D130"/>
      <c r="F130" s="66"/>
      <c r="G130" s="66"/>
      <c r="H130" s="146"/>
      <c r="I130" s="149"/>
    </row>
    <row r="131" spans="2:9" ht="15.75" x14ac:dyDescent="0.25">
      <c r="B131" s="147"/>
      <c r="F131" s="66"/>
      <c r="G131" s="66"/>
      <c r="H131" s="146"/>
      <c r="I131" s="146"/>
    </row>
    <row r="132" spans="2:9" ht="15.75" x14ac:dyDescent="0.25">
      <c r="B132" s="147"/>
      <c r="F132" s="66"/>
      <c r="G132" s="66"/>
      <c r="H132" s="146"/>
      <c r="I132" s="146"/>
    </row>
    <row r="133" spans="2:9" ht="15.75" x14ac:dyDescent="0.25">
      <c r="B133" s="147"/>
      <c r="F133" s="66"/>
      <c r="G133" s="66"/>
      <c r="H133" s="146"/>
      <c r="I133" s="146"/>
    </row>
    <row r="134" spans="2:9" ht="15.75" x14ac:dyDescent="0.25">
      <c r="B134" s="147"/>
      <c r="F134" s="66"/>
      <c r="G134" s="66"/>
      <c r="H134" s="146"/>
      <c r="I134" s="151"/>
    </row>
    <row r="135" spans="2:9" ht="15.75" x14ac:dyDescent="0.25">
      <c r="B135" s="148"/>
      <c r="F135" s="66"/>
      <c r="G135" s="66"/>
      <c r="H135" s="151"/>
      <c r="I135" s="152"/>
    </row>
    <row r="136" spans="2:9" ht="15.75" x14ac:dyDescent="0.25">
      <c r="B136" s="149"/>
      <c r="F136" s="66"/>
      <c r="G136" s="66"/>
      <c r="H136" s="149"/>
      <c r="I136" s="152"/>
    </row>
    <row r="137" spans="2:9" ht="15.75" x14ac:dyDescent="0.25">
      <c r="B137" s="149"/>
      <c r="C137"/>
      <c r="D137"/>
      <c r="F137" s="66"/>
      <c r="G137" s="66"/>
      <c r="H137" s="152"/>
      <c r="I137" s="152"/>
    </row>
    <row r="138" spans="2:9" ht="15.75" x14ac:dyDescent="0.25">
      <c r="B138" s="149"/>
      <c r="C138"/>
      <c r="D138"/>
      <c r="E138"/>
      <c r="F138" s="66"/>
      <c r="G138" s="66"/>
      <c r="H138" s="149"/>
      <c r="I138" s="152"/>
    </row>
    <row r="139" spans="2:9" x14ac:dyDescent="0.25">
      <c r="F139" s="3"/>
      <c r="G139" s="3"/>
      <c r="H139" s="153"/>
      <c r="I139" s="153"/>
    </row>
    <row r="140" spans="2:9" x14ac:dyDescent="0.25">
      <c r="B140" s="150"/>
      <c r="H140" s="153"/>
      <c r="I140" s="153"/>
    </row>
  </sheetData>
  <autoFilter ref="C7:Q117"/>
  <mergeCells count="49">
    <mergeCell ref="A128:B128"/>
    <mergeCell ref="A126:B126"/>
    <mergeCell ref="A127:B127"/>
    <mergeCell ref="A117:C117"/>
    <mergeCell ref="C5:C6"/>
    <mergeCell ref="A120:B120"/>
    <mergeCell ref="A121:B121"/>
    <mergeCell ref="A125:B125"/>
    <mergeCell ref="A46:A47"/>
    <mergeCell ref="A43:A44"/>
    <mergeCell ref="A40:A41"/>
    <mergeCell ref="A37:A38"/>
    <mergeCell ref="C121:E121"/>
    <mergeCell ref="C119:E119"/>
    <mergeCell ref="C120:E120"/>
    <mergeCell ref="A19:A22"/>
    <mergeCell ref="A11:A12"/>
    <mergeCell ref="A59:A60"/>
    <mergeCell ref="A34:A35"/>
    <mergeCell ref="A116:Q116"/>
    <mergeCell ref="A119:B119"/>
    <mergeCell ref="C14:C15"/>
    <mergeCell ref="B14:B15"/>
    <mergeCell ref="A14:A15"/>
    <mergeCell ref="B19:B22"/>
    <mergeCell ref="B11:B12"/>
    <mergeCell ref="B34:B35"/>
    <mergeCell ref="B37:B38"/>
    <mergeCell ref="B40:B41"/>
    <mergeCell ref="B43:B44"/>
    <mergeCell ref="B46:B47"/>
    <mergeCell ref="B59:B60"/>
    <mergeCell ref="A4:H4"/>
    <mergeCell ref="A3:L3"/>
    <mergeCell ref="C2:O2"/>
    <mergeCell ref="A1:Q1"/>
    <mergeCell ref="G5:O5"/>
    <mergeCell ref="P5:Q5"/>
    <mergeCell ref="E5:E6"/>
    <mergeCell ref="F5:F6"/>
    <mergeCell ref="D5:D6"/>
    <mergeCell ref="B5:B6"/>
    <mergeCell ref="A5:A6"/>
    <mergeCell ref="A122:B122"/>
    <mergeCell ref="C122:E122"/>
    <mergeCell ref="A123:B123"/>
    <mergeCell ref="C123:E123"/>
    <mergeCell ref="A124:B124"/>
    <mergeCell ref="C124:E124"/>
  </mergeCells>
  <pageMargins left="0.23622047244094491" right="0.23622047244094491" top="0.27559055118110237" bottom="0.19685039370078741" header="0.27559055118110237"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НМЦ 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2019-10-09T07:53:27Z</dcterms:modified>
</cp:coreProperties>
</file>