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645" windowWidth="14805" windowHeight="4470" tabRatio="618"/>
  </bookViews>
  <sheets>
    <sheet name="Таблица 1" sheetId="15" r:id="rId1"/>
    <sheet name="Таблица 2" sheetId="8" r:id="rId2"/>
    <sheet name="Приложение 1" sheetId="16" r:id="rId3"/>
  </sheets>
  <definedNames>
    <definedName name="_xlnm.Print_Titles" localSheetId="1">'Таблица 2'!$6:$9</definedName>
  </definedNames>
  <calcPr calcId="145621"/>
</workbook>
</file>

<file path=xl/calcChain.xml><?xml version="1.0" encoding="utf-8"?>
<calcChain xmlns="http://schemas.openxmlformats.org/spreadsheetml/2006/main">
  <c r="J188" i="8" l="1"/>
  <c r="J183" i="8"/>
  <c r="J182" i="8"/>
  <c r="J175" i="8"/>
  <c r="J174" i="8"/>
  <c r="J173" i="8"/>
  <c r="J172" i="8"/>
  <c r="J171" i="8" s="1"/>
  <c r="J170" i="8"/>
  <c r="J169" i="8"/>
  <c r="J168" i="8"/>
  <c r="J166" i="8" s="1"/>
  <c r="J167" i="8"/>
  <c r="J159" i="8"/>
  <c r="J158" i="8"/>
  <c r="J157" i="8"/>
  <c r="J156" i="8"/>
  <c r="J155" i="8"/>
  <c r="J144" i="8"/>
  <c r="J137" i="8"/>
  <c r="J134" i="8"/>
  <c r="J128" i="8"/>
  <c r="J125" i="8"/>
  <c r="J122" i="8"/>
  <c r="J127" i="8" s="1"/>
  <c r="J121" i="8"/>
  <c r="J118" i="8" s="1"/>
  <c r="J119" i="8"/>
  <c r="J124" i="8" s="1"/>
  <c r="J117" i="8"/>
  <c r="J190" i="8" s="1"/>
  <c r="J116" i="8"/>
  <c r="J113" i="8" s="1"/>
  <c r="J114" i="8"/>
  <c r="J187" i="8" s="1"/>
  <c r="J108" i="8"/>
  <c r="J103" i="8"/>
  <c r="J98" i="8"/>
  <c r="J93" i="8"/>
  <c r="J92" i="8"/>
  <c r="J91" i="8"/>
  <c r="J88" i="8" s="1"/>
  <c r="J90" i="8"/>
  <c r="J89" i="8"/>
  <c r="J83" i="8"/>
  <c r="J78" i="8"/>
  <c r="J77" i="8"/>
  <c r="J76" i="8"/>
  <c r="J75" i="8"/>
  <c r="J73" i="8" s="1"/>
  <c r="J74" i="8"/>
  <c r="J68" i="8"/>
  <c r="J63" i="8"/>
  <c r="J61" i="8"/>
  <c r="J136" i="8" s="1"/>
  <c r="J141" i="8" s="1"/>
  <c r="J60" i="8"/>
  <c r="J135" i="8" s="1"/>
  <c r="J133" i="8" s="1"/>
  <c r="J58" i="8"/>
  <c r="J56" i="8"/>
  <c r="J142" i="8" s="1"/>
  <c r="J55" i="8"/>
  <c r="J179" i="8" s="1"/>
  <c r="J54" i="8"/>
  <c r="J178" i="8" s="1"/>
  <c r="J53" i="8"/>
  <c r="J139" i="8" s="1"/>
  <c r="J52" i="8"/>
  <c r="J47" i="8"/>
  <c r="J45" i="8"/>
  <c r="J44" i="8"/>
  <c r="J43" i="8"/>
  <c r="J42" i="8"/>
  <c r="J36" i="8"/>
  <c r="J35" i="8"/>
  <c r="J34" i="8"/>
  <c r="J33" i="8"/>
  <c r="J32" i="8"/>
  <c r="J31" i="8"/>
  <c r="J26" i="8"/>
  <c r="J21" i="8"/>
  <c r="J16" i="8"/>
  <c r="J11" i="8"/>
  <c r="J152" i="8" l="1"/>
  <c r="J163" i="8"/>
  <c r="J140" i="8"/>
  <c r="J153" i="8"/>
  <c r="J164" i="8"/>
  <c r="J161" i="8"/>
  <c r="J138" i="8"/>
  <c r="J160" i="8" s="1"/>
  <c r="J150" i="8"/>
  <c r="J180" i="8"/>
  <c r="J184" i="8"/>
  <c r="J181" i="8" s="1"/>
  <c r="J126" i="8"/>
  <c r="J123" i="8" s="1"/>
  <c r="J177" i="8"/>
  <c r="J185" i="8"/>
  <c r="J189" i="8"/>
  <c r="J186" i="8" s="1"/>
  <c r="J41" i="8"/>
  <c r="M30" i="15"/>
  <c r="G27" i="15"/>
  <c r="H27" i="15" s="1"/>
  <c r="I27" i="15" s="1"/>
  <c r="J27" i="15" s="1"/>
  <c r="K27" i="15" s="1"/>
  <c r="L27" i="15" s="1"/>
  <c r="G25" i="15"/>
  <c r="H25" i="15" s="1"/>
  <c r="J25" i="15" s="1"/>
  <c r="K25" i="15" s="1"/>
  <c r="L25" i="15" s="1"/>
  <c r="H24" i="15"/>
  <c r="K24" i="15" s="1"/>
  <c r="M14" i="15"/>
  <c r="M13" i="15"/>
  <c r="J162" i="8" l="1"/>
  <c r="J151" i="8"/>
  <c r="J176" i="8"/>
  <c r="J149" i="8"/>
  <c r="G159" i="8"/>
  <c r="H159" i="8"/>
  <c r="I159" i="8"/>
  <c r="K159" i="8"/>
  <c r="L159" i="8"/>
  <c r="M159" i="8"/>
  <c r="N159" i="8"/>
  <c r="G158" i="8"/>
  <c r="I158" i="8"/>
  <c r="K158" i="8"/>
  <c r="L158" i="8"/>
  <c r="M158" i="8"/>
  <c r="N158" i="8"/>
  <c r="G157" i="8"/>
  <c r="H157" i="8"/>
  <c r="I157" i="8"/>
  <c r="K157" i="8"/>
  <c r="L157" i="8"/>
  <c r="M157" i="8"/>
  <c r="N157" i="8"/>
  <c r="G156" i="8"/>
  <c r="H156" i="8"/>
  <c r="I156" i="8"/>
  <c r="K156" i="8"/>
  <c r="L156" i="8"/>
  <c r="M156" i="8"/>
  <c r="N156" i="8"/>
  <c r="N76" i="8" l="1"/>
  <c r="M76" i="8"/>
  <c r="L76" i="8"/>
  <c r="K76" i="8"/>
  <c r="I76" i="8"/>
  <c r="G76" i="8"/>
  <c r="H75" i="8"/>
  <c r="I75" i="8"/>
  <c r="K75" i="8"/>
  <c r="L75" i="8"/>
  <c r="M75" i="8"/>
  <c r="N75" i="8"/>
  <c r="G75" i="8"/>
  <c r="G63" i="8"/>
  <c r="H63" i="8"/>
  <c r="F67" i="8"/>
  <c r="F66" i="8"/>
  <c r="F65" i="8"/>
  <c r="F64" i="8"/>
  <c r="N63" i="8"/>
  <c r="M63" i="8"/>
  <c r="L63" i="8"/>
  <c r="K63" i="8"/>
  <c r="I63" i="8"/>
  <c r="F63" i="8" l="1"/>
  <c r="I58" i="8" l="1"/>
  <c r="I21" i="8"/>
  <c r="I128" i="8" l="1"/>
  <c r="I155" i="8" s="1"/>
  <c r="H61" i="8"/>
  <c r="H76" i="8" s="1"/>
  <c r="H188" i="8" l="1"/>
  <c r="H185" i="8"/>
  <c r="H184" i="8"/>
  <c r="H183" i="8"/>
  <c r="H175" i="8"/>
  <c r="H173" i="8"/>
  <c r="H172" i="8"/>
  <c r="H170" i="8"/>
  <c r="H168" i="8"/>
  <c r="H167" i="8"/>
  <c r="H144" i="8"/>
  <c r="H135" i="8"/>
  <c r="H131" i="8"/>
  <c r="H128" i="8"/>
  <c r="H155" i="8" s="1"/>
  <c r="H125" i="8"/>
  <c r="H122" i="8"/>
  <c r="H121" i="8"/>
  <c r="H119" i="8"/>
  <c r="H118" i="8" s="1"/>
  <c r="H117" i="8"/>
  <c r="H190" i="8" s="1"/>
  <c r="H116" i="8"/>
  <c r="H189" i="8" s="1"/>
  <c r="H114" i="8"/>
  <c r="H187" i="8" s="1"/>
  <c r="H111" i="8"/>
  <c r="H174" i="8" s="1"/>
  <c r="H108" i="8"/>
  <c r="H106" i="8"/>
  <c r="H103" i="8" s="1"/>
  <c r="H98" i="8"/>
  <c r="H93" i="8"/>
  <c r="H92" i="8"/>
  <c r="H90" i="8"/>
  <c r="H89" i="8"/>
  <c r="H83" i="8"/>
  <c r="H81" i="8"/>
  <c r="H91" i="8" s="1"/>
  <c r="H77" i="8"/>
  <c r="H74" i="8"/>
  <c r="H73" i="8" s="1"/>
  <c r="H68" i="8"/>
  <c r="H58" i="8"/>
  <c r="H56" i="8"/>
  <c r="H180" i="8" s="1"/>
  <c r="H55" i="8"/>
  <c r="H179" i="8" s="1"/>
  <c r="H54" i="8"/>
  <c r="H178" i="8" s="1"/>
  <c r="H53" i="8"/>
  <c r="H177" i="8" s="1"/>
  <c r="H47" i="8"/>
  <c r="H45" i="8"/>
  <c r="H43" i="8"/>
  <c r="H42" i="8"/>
  <c r="H39" i="8"/>
  <c r="H36" i="8"/>
  <c r="H35" i="8"/>
  <c r="H33" i="8"/>
  <c r="H32" i="8"/>
  <c r="H26" i="8"/>
  <c r="H24" i="8"/>
  <c r="H34" i="8" s="1"/>
  <c r="H16" i="8"/>
  <c r="H11" i="8"/>
  <c r="H78" i="8" l="1"/>
  <c r="H127" i="8"/>
  <c r="H21" i="8"/>
  <c r="H126" i="8"/>
  <c r="H136" i="8"/>
  <c r="H158" i="8"/>
  <c r="H88" i="8"/>
  <c r="H52" i="8"/>
  <c r="H31" i="8"/>
  <c r="H171" i="8"/>
  <c r="H176" i="8"/>
  <c r="H186" i="8"/>
  <c r="H124" i="8"/>
  <c r="H123" i="8" s="1"/>
  <c r="H44" i="8"/>
  <c r="H141" i="8" s="1"/>
  <c r="H140" i="8"/>
  <c r="H169" i="8"/>
  <c r="H166" i="8" s="1"/>
  <c r="H137" i="8"/>
  <c r="H142" i="8" s="1"/>
  <c r="H182" i="8"/>
  <c r="H181" i="8" s="1"/>
  <c r="H113" i="8"/>
  <c r="H134" i="8"/>
  <c r="H151" i="8" l="1"/>
  <c r="H162" i="8"/>
  <c r="H152" i="8"/>
  <c r="H163" i="8"/>
  <c r="H41" i="8"/>
  <c r="H153" i="8"/>
  <c r="H164" i="8"/>
  <c r="H133" i="8"/>
  <c r="H139" i="8"/>
  <c r="H161" i="8" s="1"/>
  <c r="L103" i="8"/>
  <c r="M44" i="8"/>
  <c r="H138" i="8" l="1"/>
  <c r="H160" i="8" s="1"/>
  <c r="H150" i="8"/>
  <c r="H149" i="8" s="1"/>
  <c r="I111" i="8" l="1"/>
  <c r="F50" i="8"/>
  <c r="K47" i="8"/>
  <c r="I11" i="8"/>
  <c r="K11" i="8"/>
  <c r="L11" i="8"/>
  <c r="F24" i="8" l="1"/>
  <c r="G111" i="8" l="1"/>
  <c r="G105" i="8"/>
  <c r="M125" i="8" l="1"/>
  <c r="K90" i="8"/>
  <c r="L90" i="8"/>
  <c r="M90" i="8"/>
  <c r="N90" i="8"/>
  <c r="I135" i="8" l="1"/>
  <c r="I167" i="8" l="1"/>
  <c r="K167" i="8"/>
  <c r="L167" i="8"/>
  <c r="M167" i="8"/>
  <c r="N167" i="8"/>
  <c r="I168" i="8"/>
  <c r="K168" i="8"/>
  <c r="L168" i="8"/>
  <c r="M168" i="8"/>
  <c r="N168" i="8"/>
  <c r="I169" i="8"/>
  <c r="K169" i="8"/>
  <c r="L169" i="8"/>
  <c r="M169" i="8"/>
  <c r="N169" i="8"/>
  <c r="I170" i="8"/>
  <c r="K170" i="8"/>
  <c r="L170" i="8"/>
  <c r="M170" i="8"/>
  <c r="N170" i="8"/>
  <c r="G168" i="8"/>
  <c r="G169" i="8"/>
  <c r="G170" i="8"/>
  <c r="G167" i="8"/>
  <c r="I188" i="8"/>
  <c r="K188" i="8"/>
  <c r="L188" i="8"/>
  <c r="M188" i="8"/>
  <c r="G188" i="8"/>
  <c r="I183" i="8"/>
  <c r="K183" i="8"/>
  <c r="L183" i="8"/>
  <c r="M183" i="8"/>
  <c r="G183" i="8"/>
  <c r="I172" i="8"/>
  <c r="K172" i="8"/>
  <c r="L172" i="8"/>
  <c r="M172" i="8"/>
  <c r="N172" i="8"/>
  <c r="I173" i="8"/>
  <c r="K173" i="8"/>
  <c r="L173" i="8"/>
  <c r="M173" i="8"/>
  <c r="N173" i="8"/>
  <c r="I174" i="8"/>
  <c r="K174" i="8"/>
  <c r="L174" i="8"/>
  <c r="M174" i="8"/>
  <c r="N174" i="8"/>
  <c r="I175" i="8"/>
  <c r="K175" i="8"/>
  <c r="L175" i="8"/>
  <c r="M175" i="8"/>
  <c r="N175" i="8"/>
  <c r="G173" i="8"/>
  <c r="G174" i="8"/>
  <c r="G175" i="8"/>
  <c r="G172" i="8"/>
  <c r="I74" i="8" l="1"/>
  <c r="K74" i="8"/>
  <c r="L74" i="8"/>
  <c r="M74" i="8"/>
  <c r="N74" i="8"/>
  <c r="I77" i="8"/>
  <c r="K77" i="8"/>
  <c r="L77" i="8"/>
  <c r="M77" i="8"/>
  <c r="N77" i="8"/>
  <c r="G77" i="8"/>
  <c r="G74" i="8"/>
  <c r="F74" i="8" s="1"/>
  <c r="I68" i="8"/>
  <c r="K68" i="8"/>
  <c r="L68" i="8"/>
  <c r="M68" i="8"/>
  <c r="N68" i="8"/>
  <c r="G68" i="8"/>
  <c r="F72" i="8"/>
  <c r="F71" i="8"/>
  <c r="F70" i="8"/>
  <c r="F69" i="8"/>
  <c r="F68" i="8" l="1"/>
  <c r="K73" i="8"/>
  <c r="N73" i="8"/>
  <c r="M73" i="8"/>
  <c r="I73" i="8"/>
  <c r="L73" i="8"/>
  <c r="F77" i="8"/>
  <c r="F75" i="8"/>
  <c r="G73" i="8"/>
  <c r="K135" i="8"/>
  <c r="L135" i="8"/>
  <c r="M135" i="8"/>
  <c r="G135" i="8"/>
  <c r="F76" i="8" l="1"/>
  <c r="F73" i="8" s="1"/>
  <c r="I125" i="8" l="1"/>
  <c r="K125" i="8"/>
  <c r="L125" i="8"/>
  <c r="G125" i="8"/>
  <c r="I89" i="8"/>
  <c r="K89" i="8"/>
  <c r="L89" i="8"/>
  <c r="M89" i="8"/>
  <c r="N89" i="8"/>
  <c r="I90" i="8"/>
  <c r="I91" i="8"/>
  <c r="K91" i="8"/>
  <c r="L91" i="8"/>
  <c r="M91" i="8"/>
  <c r="N91" i="8"/>
  <c r="I92" i="8"/>
  <c r="K92" i="8"/>
  <c r="L92" i="8"/>
  <c r="M92" i="8"/>
  <c r="N92" i="8"/>
  <c r="G92" i="8"/>
  <c r="G91" i="8"/>
  <c r="G90" i="8"/>
  <c r="G89" i="8"/>
  <c r="F85" i="8"/>
  <c r="I32" i="8"/>
  <c r="K32" i="8"/>
  <c r="L32" i="8"/>
  <c r="M32" i="8"/>
  <c r="N32" i="8"/>
  <c r="I33" i="8"/>
  <c r="K33" i="8"/>
  <c r="L33" i="8"/>
  <c r="M33" i="8"/>
  <c r="N33" i="8"/>
  <c r="I34" i="8"/>
  <c r="K34" i="8"/>
  <c r="L34" i="8"/>
  <c r="M34" i="8"/>
  <c r="N34" i="8"/>
  <c r="I35" i="8"/>
  <c r="K35" i="8"/>
  <c r="L35" i="8"/>
  <c r="M35" i="8"/>
  <c r="N35" i="8"/>
  <c r="G33" i="8"/>
  <c r="G35" i="8"/>
  <c r="G32" i="8"/>
  <c r="G42" i="8"/>
  <c r="F148" i="8"/>
  <c r="G147" i="8"/>
  <c r="F147" i="8" s="1"/>
  <c r="G146" i="8"/>
  <c r="F146" i="8" s="1"/>
  <c r="F145" i="8"/>
  <c r="N144" i="8"/>
  <c r="M144" i="8"/>
  <c r="L144" i="8"/>
  <c r="K144" i="8"/>
  <c r="I144" i="8"/>
  <c r="F132" i="8"/>
  <c r="F159" i="8" s="1"/>
  <c r="F131" i="8"/>
  <c r="F158" i="8" s="1"/>
  <c r="F130" i="8"/>
  <c r="F157" i="8" s="1"/>
  <c r="F129" i="8"/>
  <c r="F156" i="8" s="1"/>
  <c r="N128" i="8"/>
  <c r="N155" i="8" s="1"/>
  <c r="M128" i="8"/>
  <c r="M155" i="8" s="1"/>
  <c r="L128" i="8"/>
  <c r="L155" i="8" s="1"/>
  <c r="K128" i="8"/>
  <c r="K155" i="8" s="1"/>
  <c r="G128" i="8"/>
  <c r="G155" i="8" s="1"/>
  <c r="N122" i="8"/>
  <c r="N185" i="8" s="1"/>
  <c r="M122" i="8"/>
  <c r="M185" i="8" s="1"/>
  <c r="L122" i="8"/>
  <c r="L185" i="8" s="1"/>
  <c r="K122" i="8"/>
  <c r="K185" i="8" s="1"/>
  <c r="I122" i="8"/>
  <c r="I185" i="8" s="1"/>
  <c r="G122" i="8"/>
  <c r="G185" i="8" s="1"/>
  <c r="N121" i="8"/>
  <c r="N184" i="8" s="1"/>
  <c r="M121" i="8"/>
  <c r="M184" i="8" s="1"/>
  <c r="L121" i="8"/>
  <c r="L184" i="8" s="1"/>
  <c r="K121" i="8"/>
  <c r="K184" i="8" s="1"/>
  <c r="I121" i="8"/>
  <c r="I184" i="8" s="1"/>
  <c r="G121" i="8"/>
  <c r="G184" i="8" s="1"/>
  <c r="N120" i="8"/>
  <c r="N183" i="8" s="1"/>
  <c r="N119" i="8"/>
  <c r="N182" i="8" s="1"/>
  <c r="M119" i="8"/>
  <c r="M182" i="8" s="1"/>
  <c r="L119" i="8"/>
  <c r="L182" i="8" s="1"/>
  <c r="K119" i="8"/>
  <c r="K182" i="8" s="1"/>
  <c r="I119" i="8"/>
  <c r="I182" i="8" s="1"/>
  <c r="G119" i="8"/>
  <c r="G182" i="8" s="1"/>
  <c r="N117" i="8"/>
  <c r="N190" i="8" s="1"/>
  <c r="M117" i="8"/>
  <c r="M190" i="8" s="1"/>
  <c r="L117" i="8"/>
  <c r="L190" i="8" s="1"/>
  <c r="K117" i="8"/>
  <c r="K190" i="8" s="1"/>
  <c r="I117" i="8"/>
  <c r="I190" i="8" s="1"/>
  <c r="G117" i="8"/>
  <c r="G190" i="8" s="1"/>
  <c r="N116" i="8"/>
  <c r="N189" i="8" s="1"/>
  <c r="M116" i="8"/>
  <c r="M189" i="8" s="1"/>
  <c r="L116" i="8"/>
  <c r="L189" i="8" s="1"/>
  <c r="K116" i="8"/>
  <c r="K189" i="8" s="1"/>
  <c r="I116" i="8"/>
  <c r="I189" i="8" s="1"/>
  <c r="G116" i="8"/>
  <c r="G189" i="8" s="1"/>
  <c r="N115" i="8"/>
  <c r="N114" i="8"/>
  <c r="N187" i="8" s="1"/>
  <c r="M114" i="8"/>
  <c r="M187" i="8" s="1"/>
  <c r="L114" i="8"/>
  <c r="L187" i="8" s="1"/>
  <c r="K114" i="8"/>
  <c r="K187" i="8" s="1"/>
  <c r="I114" i="8"/>
  <c r="I187" i="8" s="1"/>
  <c r="G114" i="8"/>
  <c r="G187" i="8" s="1"/>
  <c r="F112" i="8"/>
  <c r="F111" i="8"/>
  <c r="F110" i="8"/>
  <c r="F109" i="8"/>
  <c r="N108" i="8"/>
  <c r="M108" i="8"/>
  <c r="L108" i="8"/>
  <c r="K108" i="8"/>
  <c r="I108" i="8"/>
  <c r="G108" i="8"/>
  <c r="F107" i="8"/>
  <c r="F106" i="8"/>
  <c r="F105" i="8"/>
  <c r="F104" i="8"/>
  <c r="N103" i="8"/>
  <c r="M103" i="8"/>
  <c r="K103" i="8"/>
  <c r="I103" i="8"/>
  <c r="G103" i="8"/>
  <c r="F102" i="8"/>
  <c r="F101" i="8"/>
  <c r="F100" i="8"/>
  <c r="F99" i="8"/>
  <c r="N98" i="8"/>
  <c r="M98" i="8"/>
  <c r="L98" i="8"/>
  <c r="K98" i="8"/>
  <c r="I98" i="8"/>
  <c r="G98" i="8"/>
  <c r="F97" i="8"/>
  <c r="F96" i="8"/>
  <c r="F95" i="8"/>
  <c r="F94" i="8"/>
  <c r="N93" i="8"/>
  <c r="M93" i="8"/>
  <c r="L93" i="8"/>
  <c r="K93" i="8"/>
  <c r="I93" i="8"/>
  <c r="G93" i="8"/>
  <c r="F87" i="8"/>
  <c r="F86" i="8"/>
  <c r="F84" i="8"/>
  <c r="N83" i="8"/>
  <c r="M83" i="8"/>
  <c r="L83" i="8"/>
  <c r="K83" i="8"/>
  <c r="I83" i="8"/>
  <c r="G83" i="8"/>
  <c r="F82" i="8"/>
  <c r="F81" i="8"/>
  <c r="F80" i="8"/>
  <c r="F79" i="8"/>
  <c r="N78" i="8"/>
  <c r="M78" i="8"/>
  <c r="L78" i="8"/>
  <c r="K78" i="8"/>
  <c r="I78" i="8"/>
  <c r="G78" i="8"/>
  <c r="F62" i="8"/>
  <c r="F60" i="8"/>
  <c r="F59" i="8"/>
  <c r="N58" i="8"/>
  <c r="M58" i="8"/>
  <c r="L58" i="8"/>
  <c r="K58" i="8"/>
  <c r="N56" i="8"/>
  <c r="N180" i="8" s="1"/>
  <c r="M56" i="8"/>
  <c r="M180" i="8" s="1"/>
  <c r="L56" i="8"/>
  <c r="L180" i="8" s="1"/>
  <c r="K56" i="8"/>
  <c r="K180" i="8" s="1"/>
  <c r="I56" i="8"/>
  <c r="I180" i="8" s="1"/>
  <c r="G56" i="8"/>
  <c r="G180" i="8" s="1"/>
  <c r="N55" i="8"/>
  <c r="N179" i="8" s="1"/>
  <c r="M55" i="8"/>
  <c r="M179" i="8" s="1"/>
  <c r="L55" i="8"/>
  <c r="L179" i="8" s="1"/>
  <c r="K55" i="8"/>
  <c r="K179" i="8" s="1"/>
  <c r="I55" i="8"/>
  <c r="I179" i="8" s="1"/>
  <c r="G55" i="8"/>
  <c r="G179" i="8" s="1"/>
  <c r="N54" i="8"/>
  <c r="N178" i="8" s="1"/>
  <c r="M54" i="8"/>
  <c r="M178" i="8" s="1"/>
  <c r="L54" i="8"/>
  <c r="L178" i="8" s="1"/>
  <c r="K54" i="8"/>
  <c r="K178" i="8" s="1"/>
  <c r="I54" i="8"/>
  <c r="I178" i="8" s="1"/>
  <c r="G54" i="8"/>
  <c r="G178" i="8" s="1"/>
  <c r="N53" i="8"/>
  <c r="N177" i="8" s="1"/>
  <c r="M53" i="8"/>
  <c r="M177" i="8" s="1"/>
  <c r="L53" i="8"/>
  <c r="L177" i="8" s="1"/>
  <c r="K53" i="8"/>
  <c r="I53" i="8"/>
  <c r="I177" i="8" s="1"/>
  <c r="G53" i="8"/>
  <c r="F51" i="8"/>
  <c r="F49" i="8"/>
  <c r="F48" i="8"/>
  <c r="N47" i="8"/>
  <c r="M47" i="8"/>
  <c r="L47" i="8"/>
  <c r="I47" i="8"/>
  <c r="G47" i="8"/>
  <c r="N45" i="8"/>
  <c r="M45" i="8"/>
  <c r="L45" i="8"/>
  <c r="K45" i="8"/>
  <c r="I45" i="8"/>
  <c r="G45" i="8"/>
  <c r="N44" i="8"/>
  <c r="L44" i="8"/>
  <c r="K44" i="8"/>
  <c r="N43" i="8"/>
  <c r="M43" i="8"/>
  <c r="L43" i="8"/>
  <c r="K43" i="8"/>
  <c r="I43" i="8"/>
  <c r="G43" i="8"/>
  <c r="N42" i="8"/>
  <c r="M42" i="8"/>
  <c r="L42" i="8"/>
  <c r="K42" i="8"/>
  <c r="I42" i="8"/>
  <c r="F40" i="8"/>
  <c r="I44" i="8"/>
  <c r="F39" i="8"/>
  <c r="F38" i="8"/>
  <c r="F37" i="8"/>
  <c r="N36" i="8"/>
  <c r="M36" i="8"/>
  <c r="L36" i="8"/>
  <c r="K36" i="8"/>
  <c r="I36" i="8"/>
  <c r="G36" i="8"/>
  <c r="F30" i="8"/>
  <c r="F29" i="8"/>
  <c r="F28" i="8"/>
  <c r="F27" i="8"/>
  <c r="N26" i="8"/>
  <c r="M26" i="8"/>
  <c r="L26" i="8"/>
  <c r="K26" i="8"/>
  <c r="I26" i="8"/>
  <c r="G26" i="8"/>
  <c r="F25" i="8"/>
  <c r="F23" i="8"/>
  <c r="F22" i="8"/>
  <c r="N21" i="8"/>
  <c r="M21" i="8"/>
  <c r="L21" i="8"/>
  <c r="K21" i="8"/>
  <c r="F20" i="8"/>
  <c r="F19" i="8"/>
  <c r="F18" i="8"/>
  <c r="F17" i="8"/>
  <c r="N16" i="8"/>
  <c r="M16" i="8"/>
  <c r="L16" i="8"/>
  <c r="K16" i="8"/>
  <c r="I16" i="8"/>
  <c r="G16" i="8"/>
  <c r="F15" i="8"/>
  <c r="F14" i="8"/>
  <c r="F13" i="8"/>
  <c r="F12" i="8"/>
  <c r="N11" i="8"/>
  <c r="M11" i="8"/>
  <c r="G11" i="8"/>
  <c r="L140" i="8" l="1"/>
  <c r="K140" i="8"/>
  <c r="N52" i="8"/>
  <c r="F115" i="8"/>
  <c r="N188" i="8"/>
  <c r="F47" i="8"/>
  <c r="I88" i="8"/>
  <c r="M41" i="8"/>
  <c r="F42" i="8"/>
  <c r="F83" i="8"/>
  <c r="N127" i="8"/>
  <c r="G88" i="8"/>
  <c r="L134" i="8"/>
  <c r="L139" i="8" s="1"/>
  <c r="N135" i="8"/>
  <c r="F135" i="8" s="1"/>
  <c r="N136" i="8"/>
  <c r="N141" i="8" s="1"/>
  <c r="N137" i="8"/>
  <c r="N142" i="8" s="1"/>
  <c r="G127" i="8"/>
  <c r="F90" i="8"/>
  <c r="M88" i="8"/>
  <c r="I124" i="8"/>
  <c r="I134" i="8"/>
  <c r="M124" i="8"/>
  <c r="M134" i="8"/>
  <c r="G136" i="8"/>
  <c r="K136" i="8"/>
  <c r="G137" i="8"/>
  <c r="G142" i="8" s="1"/>
  <c r="K137" i="8"/>
  <c r="K142" i="8" s="1"/>
  <c r="L88" i="8"/>
  <c r="I126" i="8"/>
  <c r="N134" i="8"/>
  <c r="N139" i="8" s="1"/>
  <c r="L136" i="8"/>
  <c r="L141" i="8" s="1"/>
  <c r="L137" i="8"/>
  <c r="L142" i="8" s="1"/>
  <c r="G124" i="8"/>
  <c r="K124" i="8"/>
  <c r="F120" i="8"/>
  <c r="F16" i="8"/>
  <c r="G134" i="8"/>
  <c r="K134" i="8"/>
  <c r="I136" i="8"/>
  <c r="I141" i="8" s="1"/>
  <c r="M136" i="8"/>
  <c r="M141" i="8" s="1"/>
  <c r="I137" i="8"/>
  <c r="M137" i="8"/>
  <c r="M142" i="8" s="1"/>
  <c r="K88" i="8"/>
  <c r="N88" i="8"/>
  <c r="I140" i="8"/>
  <c r="M140" i="8"/>
  <c r="G34" i="8"/>
  <c r="G31" i="8" s="1"/>
  <c r="G126" i="8"/>
  <c r="K126" i="8"/>
  <c r="N124" i="8"/>
  <c r="L181" i="8"/>
  <c r="L126" i="8"/>
  <c r="L127" i="8"/>
  <c r="F98" i="8"/>
  <c r="I127" i="8"/>
  <c r="M127" i="8"/>
  <c r="F91" i="8"/>
  <c r="M126" i="8"/>
  <c r="F33" i="8"/>
  <c r="K31" i="8"/>
  <c r="F92" i="8"/>
  <c r="F26" i="8"/>
  <c r="F93" i="8"/>
  <c r="I31" i="8"/>
  <c r="F89" i="8"/>
  <c r="N125" i="8"/>
  <c r="F125" i="8" s="1"/>
  <c r="F11" i="8"/>
  <c r="F36" i="8"/>
  <c r="F78" i="8"/>
  <c r="M118" i="8"/>
  <c r="K127" i="8"/>
  <c r="N126" i="8"/>
  <c r="L124" i="8"/>
  <c r="F103" i="8"/>
  <c r="F128" i="8"/>
  <c r="F155" i="8" s="1"/>
  <c r="L31" i="8"/>
  <c r="L52" i="8"/>
  <c r="L171" i="8"/>
  <c r="F178" i="8"/>
  <c r="F55" i="8"/>
  <c r="N176" i="8"/>
  <c r="I52" i="8"/>
  <c r="L176" i="8"/>
  <c r="N31" i="8"/>
  <c r="M31" i="8"/>
  <c r="F32" i="8"/>
  <c r="F35" i="8"/>
  <c r="K41" i="8"/>
  <c r="I41" i="8"/>
  <c r="G21" i="8"/>
  <c r="F114" i="8"/>
  <c r="F119" i="8"/>
  <c r="G118" i="8"/>
  <c r="K118" i="8"/>
  <c r="F183" i="8"/>
  <c r="F21" i="8"/>
  <c r="F43" i="8"/>
  <c r="F45" i="8"/>
  <c r="N171" i="8"/>
  <c r="G177" i="8"/>
  <c r="F53" i="8"/>
  <c r="G52" i="8"/>
  <c r="K177" i="8"/>
  <c r="K176" i="8" s="1"/>
  <c r="K52" i="8"/>
  <c r="F54" i="8"/>
  <c r="G58" i="8"/>
  <c r="F108" i="8"/>
  <c r="K113" i="8"/>
  <c r="I142" i="8"/>
  <c r="L41" i="8"/>
  <c r="G44" i="8"/>
  <c r="G113" i="8"/>
  <c r="L113" i="8"/>
  <c r="I113" i="8"/>
  <c r="M113" i="8"/>
  <c r="F116" i="8"/>
  <c r="L118" i="8"/>
  <c r="I118" i="8"/>
  <c r="F121" i="8"/>
  <c r="G140" i="8"/>
  <c r="N41" i="8"/>
  <c r="M166" i="8"/>
  <c r="M52" i="8"/>
  <c r="I176" i="8"/>
  <c r="M176" i="8"/>
  <c r="F179" i="8"/>
  <c r="F56" i="8"/>
  <c r="F61" i="8"/>
  <c r="F58" i="8" s="1"/>
  <c r="N113" i="8"/>
  <c r="F117" i="8"/>
  <c r="N118" i="8"/>
  <c r="N181" i="8"/>
  <c r="F122" i="8"/>
  <c r="G144" i="8"/>
  <c r="F188" i="8"/>
  <c r="F144" i="8"/>
  <c r="G151" i="8" l="1"/>
  <c r="G162" i="8"/>
  <c r="M153" i="8"/>
  <c r="M164" i="8"/>
  <c r="N150" i="8"/>
  <c r="N161" i="8"/>
  <c r="L151" i="8"/>
  <c r="L162" i="8"/>
  <c r="K153" i="8"/>
  <c r="K164" i="8"/>
  <c r="N153" i="8"/>
  <c r="N164" i="8"/>
  <c r="M152" i="8"/>
  <c r="M163" i="8"/>
  <c r="L153" i="8"/>
  <c r="L164" i="8"/>
  <c r="G153" i="8"/>
  <c r="G164" i="8"/>
  <c r="L150" i="8"/>
  <c r="L161" i="8"/>
  <c r="K151" i="8"/>
  <c r="K162" i="8"/>
  <c r="I153" i="8"/>
  <c r="I164" i="8"/>
  <c r="M151" i="8"/>
  <c r="M162" i="8"/>
  <c r="L152" i="8"/>
  <c r="L163" i="8"/>
  <c r="N152" i="8"/>
  <c r="N163" i="8"/>
  <c r="I151" i="8"/>
  <c r="I162" i="8"/>
  <c r="I152" i="8"/>
  <c r="I163" i="8"/>
  <c r="K141" i="8"/>
  <c r="F136" i="8"/>
  <c r="I123" i="8"/>
  <c r="K133" i="8"/>
  <c r="G123" i="8"/>
  <c r="I166" i="8"/>
  <c r="N166" i="8"/>
  <c r="N140" i="8"/>
  <c r="K139" i="8"/>
  <c r="K161" i="8" s="1"/>
  <c r="M123" i="8"/>
  <c r="K166" i="8"/>
  <c r="L123" i="8"/>
  <c r="L186" i="8"/>
  <c r="K171" i="8"/>
  <c r="F168" i="8"/>
  <c r="M171" i="8"/>
  <c r="F88" i="8"/>
  <c r="F127" i="8"/>
  <c r="F126" i="8"/>
  <c r="K123" i="8"/>
  <c r="F173" i="8"/>
  <c r="G139" i="8"/>
  <c r="G161" i="8" s="1"/>
  <c r="F134" i="8"/>
  <c r="F34" i="8"/>
  <c r="F31" i="8" s="1"/>
  <c r="G171" i="8"/>
  <c r="F170" i="8"/>
  <c r="F184" i="8"/>
  <c r="I133" i="8"/>
  <c r="I171" i="8"/>
  <c r="N123" i="8"/>
  <c r="N133" i="8"/>
  <c r="F124" i="8"/>
  <c r="F174" i="8"/>
  <c r="F189" i="8"/>
  <c r="F175" i="8"/>
  <c r="N186" i="8"/>
  <c r="L166" i="8"/>
  <c r="I139" i="8"/>
  <c r="I161" i="8" s="1"/>
  <c r="L133" i="8"/>
  <c r="F52" i="8"/>
  <c r="F153" i="8"/>
  <c r="F142" i="8"/>
  <c r="F164" i="8" s="1"/>
  <c r="M186" i="8"/>
  <c r="F113" i="8"/>
  <c r="F190" i="8"/>
  <c r="L138" i="8"/>
  <c r="L160" i="8" s="1"/>
  <c r="L149" i="8"/>
  <c r="F167" i="8"/>
  <c r="G166" i="8"/>
  <c r="F137" i="8"/>
  <c r="F180" i="8"/>
  <c r="F169" i="8"/>
  <c r="M181" i="8"/>
  <c r="F185" i="8"/>
  <c r="M133" i="8"/>
  <c r="F177" i="8"/>
  <c r="G176" i="8"/>
  <c r="K181" i="8"/>
  <c r="M139" i="8"/>
  <c r="I181" i="8"/>
  <c r="I186" i="8"/>
  <c r="K186" i="8"/>
  <c r="F118" i="8"/>
  <c r="G133" i="8"/>
  <c r="F172" i="8"/>
  <c r="G141" i="8"/>
  <c r="G41" i="8"/>
  <c r="F44" i="8"/>
  <c r="F41" i="8" s="1"/>
  <c r="G152" i="8" l="1"/>
  <c r="G163" i="8"/>
  <c r="N151" i="8"/>
  <c r="N162" i="8"/>
  <c r="M150" i="8"/>
  <c r="M161" i="8"/>
  <c r="K152" i="8"/>
  <c r="K163" i="8"/>
  <c r="F141" i="8"/>
  <c r="F163" i="8" s="1"/>
  <c r="K150" i="8"/>
  <c r="K149" i="8" s="1"/>
  <c r="G150" i="8"/>
  <c r="G149" i="8" s="1"/>
  <c r="I138" i="8"/>
  <c r="I160" i="8" s="1"/>
  <c r="I150" i="8"/>
  <c r="I149" i="8" s="1"/>
  <c r="F123" i="8"/>
  <c r="K138" i="8"/>
  <c r="K160" i="8" s="1"/>
  <c r="F140" i="8"/>
  <c r="F162" i="8" s="1"/>
  <c r="N138" i="8"/>
  <c r="N160" i="8" s="1"/>
  <c r="F133" i="8"/>
  <c r="F171" i="8"/>
  <c r="F139" i="8"/>
  <c r="F161" i="8" s="1"/>
  <c r="G138" i="8"/>
  <c r="G160" i="8" s="1"/>
  <c r="F187" i="8"/>
  <c r="F186" i="8" s="1"/>
  <c r="G186" i="8"/>
  <c r="F176" i="8"/>
  <c r="F182" i="8"/>
  <c r="F181" i="8" s="1"/>
  <c r="G181" i="8"/>
  <c r="M149" i="8"/>
  <c r="M138" i="8"/>
  <c r="M160" i="8" s="1"/>
  <c r="F166" i="8"/>
  <c r="N149" i="8" l="1"/>
  <c r="F151" i="8"/>
  <c r="F138" i="8"/>
  <c r="F160" i="8" s="1"/>
  <c r="F152" i="8"/>
  <c r="F150" i="8"/>
  <c r="F149" i="8" l="1"/>
</calcChain>
</file>

<file path=xl/sharedStrings.xml><?xml version="1.0" encoding="utf-8"?>
<sst xmlns="http://schemas.openxmlformats.org/spreadsheetml/2006/main" count="387" uniqueCount="146">
  <si>
    <t>Ответственный исполнитель/ соисполнитель (наименование органа или структурного подразделения, учреждения)</t>
  </si>
  <si>
    <t>Финансовые затраты на реализацию (тыс. рублей)</t>
  </si>
  <si>
    <t>Источники финансирования</t>
  </si>
  <si>
    <t>Всего</t>
  </si>
  <si>
    <t>федеральный бюджет</t>
  </si>
  <si>
    <t>бюджет автономного округа</t>
  </si>
  <si>
    <t>местный бюджет</t>
  </si>
  <si>
    <t>Х</t>
  </si>
  <si>
    <t>в том числе:</t>
  </si>
  <si>
    <t>Инвестиции в объекты муниципальной собственности</t>
  </si>
  <si>
    <t>Итого  по подпрограмме 2</t>
  </si>
  <si>
    <t>ДЖКиСК</t>
  </si>
  <si>
    <t>ДМСиГ</t>
  </si>
  <si>
    <t>Итого по подпрограмме 1</t>
  </si>
  <si>
    <t>Итого  по подпрограмме 3</t>
  </si>
  <si>
    <t>Таблица 2</t>
  </si>
  <si>
    <t>Прочие расходы</t>
  </si>
  <si>
    <t>Оказание услуг по  осуществлению пассажирских перевозок по маршрутам регулярного сообщения (1)</t>
  </si>
  <si>
    <t>Выполнение мероприятий по разработке программ, нормативных документов в сфере дорожной деятельности (2-11)</t>
  </si>
  <si>
    <t>Выполнение работ по строительству (реконструкции), капитальному ремонту и ремонту автомобильных дорог общего пользования местного значения  (2,3)</t>
  </si>
  <si>
    <t>Текущее содержание городских дорог  (4)</t>
  </si>
  <si>
    <t>Реализация мероприятий, направленных на формирование законопослушного поведения участников дорожного движения  (5-12)</t>
  </si>
  <si>
    <t>Номер строки</t>
  </si>
  <si>
    <t>А</t>
  </si>
  <si>
    <t>1</t>
  </si>
  <si>
    <t>2026-2030</t>
  </si>
  <si>
    <t>Ответственный исполнитель</t>
  </si>
  <si>
    <t>Соисполнитель 1</t>
  </si>
  <si>
    <t>Соисполнитель 2</t>
  </si>
  <si>
    <t>Соисполнитель 3</t>
  </si>
  <si>
    <t>Соисполнитель 4</t>
  </si>
  <si>
    <t xml:space="preserve">Выполнение работ по благоустройству (13-15) </t>
  </si>
  <si>
    <t>1.1</t>
  </si>
  <si>
    <t>1.2</t>
  </si>
  <si>
    <t>1.3</t>
  </si>
  <si>
    <t>1.4</t>
  </si>
  <si>
    <t>2.1</t>
  </si>
  <si>
    <t>3.1</t>
  </si>
  <si>
    <t>3.2</t>
  </si>
  <si>
    <t>3.3</t>
  </si>
  <si>
    <t>3.4</t>
  </si>
  <si>
    <t>3.5</t>
  </si>
  <si>
    <t>3.6</t>
  </si>
  <si>
    <t>Содержание и текущий ремонт объектов благоустройства  (16)</t>
  </si>
  <si>
    <t>Информирование населения о благоустройстве (15)</t>
  </si>
  <si>
    <t>Демонтаж информационных конструкций (16)</t>
  </si>
  <si>
    <t>Подпрограмма 1 «Развитие сети автомобильных дорог и транспорта»</t>
  </si>
  <si>
    <t>Подпрограмма 2. «Формирование законопослушного поведения участников дорожного движения»</t>
  </si>
  <si>
    <t>Подпрограмма 3. «Формирование комфортной городской среды»</t>
  </si>
  <si>
    <t>Итого по мероприятию 1.3.</t>
  </si>
  <si>
    <t>Итого по мероприятию 3.2.</t>
  </si>
  <si>
    <t>Итого по мероприятию 3.5.</t>
  </si>
  <si>
    <t>Участие в реализации регионального проекта «Формирование комфортной городской среды»   (13-15)</t>
  </si>
  <si>
    <t xml:space="preserve">Итого по мероприятию 3.1. </t>
  </si>
  <si>
    <t>в том числе по годам:</t>
  </si>
  <si>
    <t>иные источники финансирования</t>
  </si>
  <si>
    <t>ОГОиЧС</t>
  </si>
  <si>
    <t>УБУиО</t>
  </si>
  <si>
    <t>УСП</t>
  </si>
  <si>
    <t xml:space="preserve">ОГОиЧС </t>
  </si>
  <si>
    <t>Санитарный отлов безнадзорных и бродячих  животных, деятельность по обращению с животными без владельцев (17)</t>
  </si>
  <si>
    <t xml:space="preserve"> </t>
  </si>
  <si>
    <t>к постановлению</t>
  </si>
  <si>
    <t>администрации города Югорска</t>
  </si>
  <si>
    <t>от   ___________   №  ______</t>
  </si>
  <si>
    <t xml:space="preserve">Всего по муниципальной программе </t>
  </si>
  <si>
    <t>Проектная часть</t>
  </si>
  <si>
    <t>Процессная часть</t>
  </si>
  <si>
    <t>Распределение финансовых ресурсов муниципальной программы (по годам)</t>
  </si>
  <si>
    <t>Таблица 1</t>
  </si>
  <si>
    <t>Целевые показатели муниципальной программы (по годам)</t>
  </si>
  <si>
    <t>№  показателя</t>
  </si>
  <si>
    <t xml:space="preserve">Наименование целевых показателей </t>
  </si>
  <si>
    <t>Единица измерения</t>
  </si>
  <si>
    <t>Базовый показатель на начало реализации муниципальной программы</t>
  </si>
  <si>
    <t>Целевое значение показателя на момент окончания реализации муниципальной программы</t>
  </si>
  <si>
    <r>
      <t>Количество рейсов для перевозки пассажиров на муниципальных маршрутах</t>
    </r>
    <r>
      <rPr>
        <vertAlign val="superscript"/>
        <sz val="10"/>
        <rFont val="PT Astra Serif"/>
        <family val="1"/>
        <charset val="204"/>
      </rPr>
      <t xml:space="preserve">1 </t>
    </r>
  </si>
  <si>
    <t>шт.</t>
  </si>
  <si>
    <r>
      <t>Объемы ввода в эксплуатацию после строительства и реконструкции автомобильных дорог общего пользования местного значения</t>
    </r>
    <r>
      <rPr>
        <vertAlign val="superscript"/>
        <sz val="10"/>
        <rFont val="PT Astra Serif"/>
        <family val="1"/>
        <charset val="204"/>
      </rPr>
      <t>1</t>
    </r>
  </si>
  <si>
    <t>км</t>
  </si>
  <si>
    <r>
      <t>Протяженность автомобильных дорог, на которых выполнен капитальный ремонт и ремонт автомобильных дорог</t>
    </r>
    <r>
      <rPr>
        <vertAlign val="superscript"/>
        <sz val="10"/>
        <rFont val="PT Astra Serif"/>
        <family val="1"/>
        <charset val="204"/>
      </rPr>
      <t>1</t>
    </r>
  </si>
  <si>
    <r>
      <t>Поддержание автомобильных дорог общего пользования местного значения в соответствии нормативным требованиям</t>
    </r>
    <r>
      <rPr>
        <vertAlign val="superscript"/>
        <sz val="10"/>
        <rFont val="PT Astra Serif"/>
        <family val="1"/>
        <charset val="204"/>
      </rPr>
      <t>1</t>
    </r>
  </si>
  <si>
    <t>%</t>
  </si>
  <si>
    <r>
      <t xml:space="preserve"> </t>
    </r>
    <r>
      <rPr>
        <sz val="10"/>
        <color rgb="FF000000"/>
        <rFont val="PT Astra Serif"/>
        <family val="1"/>
        <charset val="204"/>
      </rPr>
      <t>Общее количество дорожно-транспортных происшествий</t>
    </r>
    <r>
      <rPr>
        <vertAlign val="superscript"/>
        <sz val="10"/>
        <color rgb="FF000000"/>
        <rFont val="PT Astra Serif"/>
        <family val="1"/>
        <charset val="204"/>
      </rPr>
      <t>2</t>
    </r>
    <r>
      <rPr>
        <sz val="10"/>
        <color rgb="FF000000"/>
        <rFont val="PT Astra Serif"/>
        <family val="1"/>
        <charset val="204"/>
      </rPr>
      <t xml:space="preserve"> </t>
    </r>
  </si>
  <si>
    <r>
      <t>Количество дорожно-транспортных происшествий с пострадавшими</t>
    </r>
    <r>
      <rPr>
        <vertAlign val="superscript"/>
        <sz val="10"/>
        <color rgb="FF000000"/>
        <rFont val="PT Astra Serif"/>
        <family val="1"/>
        <charset val="204"/>
      </rPr>
      <t>2</t>
    </r>
  </si>
  <si>
    <r>
      <t>Количество дорожно-транспортных происшествий с пострадавшими с участием несовершеннолетних</t>
    </r>
    <r>
      <rPr>
        <vertAlign val="superscript"/>
        <sz val="10"/>
        <color rgb="FF000000"/>
        <rFont val="PT Astra Serif"/>
        <family val="1"/>
        <charset val="204"/>
      </rPr>
      <t xml:space="preserve">2 </t>
    </r>
  </si>
  <si>
    <r>
      <t>Число погибших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</si>
  <si>
    <t>чел.</t>
  </si>
  <si>
    <r>
      <t>Число детей, погибших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</si>
  <si>
    <r>
      <t>Число пострадавших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  <r>
      <rPr>
        <sz val="10"/>
        <color rgb="FF000000"/>
        <rFont val="PT Astra Serif"/>
        <family val="1"/>
        <charset val="204"/>
      </rPr>
      <t xml:space="preserve"> </t>
    </r>
  </si>
  <si>
    <r>
      <t>Число детей, пострадавших в дорожно-транспортных происшествиях</t>
    </r>
    <r>
      <rPr>
        <vertAlign val="superscript"/>
        <sz val="10"/>
        <color rgb="FF000000"/>
        <rFont val="PT Astra Serif"/>
        <family val="1"/>
        <charset val="204"/>
      </rPr>
      <t>2</t>
    </r>
  </si>
  <si>
    <r>
      <t>Доля учащихся (воспитанников), задействованных в мероприятиях по профилактике дорожно-транспортных происшествий</t>
    </r>
    <r>
      <rPr>
        <vertAlign val="superscript"/>
        <sz val="10"/>
        <color rgb="FF000000"/>
        <rFont val="PT Astra Serif"/>
        <family val="1"/>
        <charset val="204"/>
      </rPr>
      <t>2</t>
    </r>
    <r>
      <rPr>
        <sz val="10"/>
        <color rgb="FF000000"/>
        <rFont val="PT Astra Serif"/>
        <family val="1"/>
        <charset val="204"/>
      </rPr>
      <t xml:space="preserve"> </t>
    </r>
  </si>
  <si>
    <r>
      <t>Количество и площадь дворовых территорий, обеспеченных минимальным уровнем благоустройства*</t>
    </r>
    <r>
      <rPr>
        <vertAlign val="superscript"/>
        <sz val="10"/>
        <rFont val="PT Astra Serif"/>
        <family val="1"/>
        <charset val="204"/>
      </rPr>
      <t>3</t>
    </r>
  </si>
  <si>
    <t>кв.м.</t>
  </si>
  <si>
    <r>
      <t>Количество и площадь благоустроенных муниципальных территорий общего пользования*</t>
    </r>
    <r>
      <rPr>
        <vertAlign val="superscript"/>
        <sz val="10"/>
        <rFont val="PT Astra Serif"/>
        <family val="1"/>
        <charset val="204"/>
      </rPr>
      <t>3</t>
    </r>
    <r>
      <rPr>
        <sz val="10"/>
        <rFont val="PT Astra Serif"/>
        <family val="1"/>
        <charset val="204"/>
      </rPr>
      <t xml:space="preserve"> </t>
    </r>
  </si>
  <si>
    <r>
      <t>Доля граждан, принявших участие в решении вопросов развития городской среды, от общего количества граждан в возрасте от 14 лет, проживающих в городе Югорске*</t>
    </r>
    <r>
      <rPr>
        <vertAlign val="superscript"/>
        <sz val="10"/>
        <rFont val="PT Astra Serif"/>
        <family val="1"/>
        <charset val="204"/>
      </rPr>
      <t>3</t>
    </r>
  </si>
  <si>
    <t xml:space="preserve">Доля содержания и текущего ремонта  объектов благоустройства и городского хозяйства от общего их количества              </t>
  </si>
  <si>
    <t>Количество отловленных безнадзорных и бродячих животных, позволяющее предупредить и ликвидировать болезни животных и защиту населения  от болезней, общих для человека и животных</t>
  </si>
  <si>
    <t>«Автомобильные дороги, транспорт и городская среда»</t>
  </si>
  <si>
    <t>Номер структурного элемента (основного мероприятия)</t>
  </si>
  <si>
    <t xml:space="preserve">Структурные элементы (основные мероприятия) муниципальной программы </t>
  </si>
  <si>
    <t>Значение показателя</t>
  </si>
  <si>
    <t>* На период реализации регионального проекта «Формирование комфортной городской среды» до 2024 года</t>
  </si>
  <si>
    <r>
      <t xml:space="preserve">1 </t>
    </r>
    <r>
      <rPr>
        <sz val="9"/>
        <color theme="1"/>
        <rFont val="PT Astra Serif"/>
        <family val="1"/>
        <charset val="204"/>
      </rPr>
      <t>В соответствии с постановлением Правительства Ханты-Мансийского автономного округа - Югры от 05.10.2018 № 354-п «О государственной программе Ханты-Мансийского автономного округа - Югры «Современная транспортная система»</t>
    </r>
  </si>
  <si>
    <r>
      <t xml:space="preserve">2 </t>
    </r>
    <r>
      <rPr>
        <sz val="9"/>
        <color theme="1"/>
        <rFont val="PT Astra Serif"/>
        <family val="1"/>
        <charset val="204"/>
      </rPr>
      <t>Показатели, обязательные для программы по обучению законопослушного поведения участников дорожного движения</t>
    </r>
  </si>
  <si>
    <r>
      <t xml:space="preserve">3 </t>
    </r>
    <r>
      <rPr>
        <sz val="9"/>
        <color theme="1"/>
        <rFont val="PT Astra Serif"/>
        <family val="1"/>
        <charset val="204"/>
      </rPr>
      <t>Указ Президента Российской Федерации от 07.05.2018 № 204 «О национальных целях и стратегических задачах развития Российской Федерации на период до 2024 года»</t>
    </r>
  </si>
  <si>
    <t>Расчет целевых показателей муниципальной программы производится следующим образом:</t>
  </si>
  <si>
    <t xml:space="preserve">Показатель 2. Объемы ввода в эксплуатацию после строительства и реконструкции автомобильных дорог общего пользования местного значения (в соответствии с Разрешением на ввод объекта в эксплуатацию).                                                                                                              </t>
  </si>
  <si>
    <t>В соответствии с административным учетом:</t>
  </si>
  <si>
    <t xml:space="preserve">Показатель 1. Количество рейсов для перевозки пассажиров на муниципальных маршрутах </t>
  </si>
  <si>
    <t>Показатель 3. Протяженность автомобильных дорог, на которых выполнен капитальный ремонт и ремонт автомобильных дорог</t>
  </si>
  <si>
    <t>Показатель 4. Поддержание автомобильных дорог общего пользования местного значения в соответствии нормативным требованиям</t>
  </si>
  <si>
    <t xml:space="preserve">Показатель 5. Общее количество дорожно-транспортных происшествий                                                                                                                                                                                      </t>
  </si>
  <si>
    <t xml:space="preserve">Показатель 6. Количество дорожно-транспортных происшествий с пострадавшими                                                                                                           </t>
  </si>
  <si>
    <t xml:space="preserve">Показатель 7. Количество дорожно-транспортных происшествий с пострадавшими с участием несовершеннолетних                                                                                                                                            </t>
  </si>
  <si>
    <t xml:space="preserve">Показатель 8. Число погибших в дорожно-транспортных происшествиях                                                                                                                                </t>
  </si>
  <si>
    <t xml:space="preserve">Показатель 9. Число детей, погибших в дорожно-транспортных происшествиях.                                                                                                                           </t>
  </si>
  <si>
    <t xml:space="preserve">Показатель 10. Число пострадавших в дорожно-транспортных происшествиях.                                                                                                                                       </t>
  </si>
  <si>
    <t>Показатель 11. Число детей, пострадавших в дорожно-транспортных происшествиях</t>
  </si>
  <si>
    <t xml:space="preserve">Показатель 12. Доля учащихся (воспитанников), задействованных в мероприятиях по профилактике дорожно-транспортных происшествий </t>
  </si>
  <si>
    <t xml:space="preserve">Показатель 13. Количество и площадь дворовых территорий, обеспеченных минимальным уровнем благоустройства.                                                                 </t>
  </si>
  <si>
    <t xml:space="preserve">Показатель 14. Количество и площадь благоустроенных муниципальных территорий общего пользования.                                                                                                       </t>
  </si>
  <si>
    <t xml:space="preserve">Показатель 15. Доля граждан, принявших участие в решении вопросов развития городской среды, от общего количества граждан в возрасте от 14 лет, проживающих в городе Югорске.                                                           </t>
  </si>
  <si>
    <t xml:space="preserve">Показатель 16. Доля содержания и текущего ремонта  объектов благоустройства и городского хозяйства от общего их количества  </t>
  </si>
  <si>
    <t>Показатель 17. Количество отловленных безнадзорных и бродячих животных, позволяющее предупредить и ликвидировать болезни животных и защиту населения  от болезней, общих для человека и животных</t>
  </si>
  <si>
    <t>Приложение 2</t>
  </si>
  <si>
    <t>Приложение 1</t>
  </si>
  <si>
    <t>к муниципальной программе города Югорска</t>
  </si>
  <si>
    <t>Целевые показатели, характеризующие состояние сети автомобильных дорог общего пользования местного значения в соответствии с методическими рекомендациями Министерства транспорта Российской Федерации от 11.09.2015 № НА-28/11739</t>
  </si>
  <si>
    <t>№ п/п</t>
  </si>
  <si>
    <t>Показатели и индикаторы</t>
  </si>
  <si>
    <t>Ед. изм.</t>
  </si>
  <si>
    <t>2003-2012 годы</t>
  </si>
  <si>
    <t>2013-2030 годы</t>
  </si>
  <si>
    <t xml:space="preserve">Протяженность сети автомобильных дорог общего пользования  местного значения в городе Югорске </t>
  </si>
  <si>
    <t>х</t>
  </si>
  <si>
    <t>Объемы ввода в эксплуатацию после строительства и реконструкции автомобильных дорог общего пользования местного значения</t>
  </si>
  <si>
    <t>2а</t>
  </si>
  <si>
    <t xml:space="preserve">Объемы ввода в эксплуатацию после строительства и реконструкции автомобильных дорог общего пользования местного значения, исходя из расчетной протяженности введенных искусственных сооружений (мостов, мостов переходов, путепроводов, транспортных развязок) </t>
  </si>
  <si>
    <t>Прирост протяженности сети автомобильных дорог местного значения в городе Югорске</t>
  </si>
  <si>
    <t>Прирост протяженности автомобильных дорог общего пользования местного значения на территории города Югорска, соответствующих нормативным требованиям к транспортно-эксплуатационным показателям, в результате реконструкции автомобильных дорог</t>
  </si>
  <si>
    <t>Прирост протяженности автомобильных дорог общего пользования  местного значения на территории города Югорска,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</si>
  <si>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Общая протяженность автомобильных дорог общего пользования  местного значения, соответствующих нормативным требованиям к транспортно-эксплуатационным показателям на 31 декабря отчетного года</t>
  </si>
  <si>
    <t>6а</t>
  </si>
  <si>
    <t>Общая 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 на 31 декабря отчетного года</t>
  </si>
  <si>
    <t>Доля автомобильных дорог общего пользования местного значения,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</si>
</sst>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2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vertAlign val="superscript"/>
      <sz val="10"/>
      <name val="PT Astra Serif"/>
      <family val="1"/>
      <charset val="204"/>
    </font>
    <font>
      <sz val="11"/>
      <name val="PT Astra Serif"/>
      <family val="1"/>
      <charset val="204"/>
    </font>
    <font>
      <vertAlign val="superscript"/>
      <sz val="10"/>
      <color rgb="FF000000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  <font>
      <vertAlign val="superscript"/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3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6" fillId="0" borderId="0" xfId="0" applyFont="1"/>
    <xf numFmtId="0" fontId="6" fillId="0" borderId="0" xfId="0" applyFont="1" applyFill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/>
    <xf numFmtId="0" fontId="6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1" fillId="0" borderId="0" xfId="0" applyFont="1"/>
    <xf numFmtId="0" fontId="21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/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left" vertical="center" wrapText="1"/>
    </xf>
    <xf numFmtId="164" fontId="1" fillId="0" borderId="7" xfId="0" applyNumberFormat="1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topLeftCell="A7" workbookViewId="0">
      <selection activeCell="I12" sqref="I12"/>
    </sheetView>
  </sheetViews>
  <sheetFormatPr defaultColWidth="9.140625" defaultRowHeight="15" x14ac:dyDescent="0.25"/>
  <cols>
    <col min="1" max="1" width="10.85546875" style="9" customWidth="1"/>
    <col min="2" max="2" width="9.140625" style="9"/>
    <col min="3" max="3" width="20.42578125" style="9" customWidth="1"/>
    <col min="4" max="4" width="13.7109375" style="9" customWidth="1"/>
    <col min="5" max="5" width="14" style="9" customWidth="1"/>
    <col min="6" max="7" width="9.140625" style="9"/>
    <col min="8" max="10" width="9.140625" style="10"/>
    <col min="11" max="12" width="9.140625" style="9"/>
    <col min="13" max="13" width="17.5703125" style="9" customWidth="1"/>
    <col min="14" max="16384" width="9.140625" style="9"/>
  </cols>
  <sheetData>
    <row r="1" spans="1:13" ht="15.75" x14ac:dyDescent="0.25">
      <c r="M1" s="11" t="s">
        <v>126</v>
      </c>
    </row>
    <row r="2" spans="1:13" ht="15.75" x14ac:dyDescent="0.25">
      <c r="M2" s="11" t="s">
        <v>62</v>
      </c>
    </row>
    <row r="3" spans="1:13" ht="15.75" x14ac:dyDescent="0.25">
      <c r="M3" s="11" t="s">
        <v>63</v>
      </c>
    </row>
    <row r="4" spans="1:13" ht="15.75" x14ac:dyDescent="0.25">
      <c r="M4" s="11" t="s">
        <v>64</v>
      </c>
    </row>
    <row r="6" spans="1:13" x14ac:dyDescent="0.25">
      <c r="A6" s="71"/>
      <c r="B6" s="71"/>
      <c r="C6" s="72"/>
      <c r="D6" s="72"/>
      <c r="E6" s="72"/>
      <c r="F6" s="72"/>
      <c r="G6" s="72"/>
      <c r="M6" s="12" t="s">
        <v>69</v>
      </c>
    </row>
    <row r="7" spans="1:13" ht="18.75" customHeight="1" x14ac:dyDescent="0.25">
      <c r="A7" s="73" t="s">
        <v>70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ht="18.75" customHeight="1" x14ac:dyDescent="0.25">
      <c r="A8" s="73" t="s">
        <v>98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13" x14ac:dyDescent="0.25">
      <c r="A9" s="13"/>
      <c r="B9" s="74"/>
      <c r="C9" s="74"/>
      <c r="F9" s="75"/>
      <c r="G9" s="75"/>
      <c r="H9" s="14"/>
      <c r="I9" s="14"/>
      <c r="J9" s="14"/>
      <c r="K9" s="15"/>
      <c r="L9" s="15"/>
    </row>
    <row r="10" spans="1:13" ht="50.25" customHeight="1" x14ac:dyDescent="0.25">
      <c r="A10" s="70" t="s">
        <v>71</v>
      </c>
      <c r="B10" s="70" t="s">
        <v>72</v>
      </c>
      <c r="C10" s="70"/>
      <c r="D10" s="70" t="s">
        <v>73</v>
      </c>
      <c r="E10" s="70" t="s">
        <v>74</v>
      </c>
      <c r="F10" s="70" t="s">
        <v>101</v>
      </c>
      <c r="G10" s="70"/>
      <c r="H10" s="70"/>
      <c r="I10" s="70"/>
      <c r="J10" s="70"/>
      <c r="K10" s="70"/>
      <c r="L10" s="70"/>
      <c r="M10" s="70" t="s">
        <v>75</v>
      </c>
    </row>
    <row r="11" spans="1:13" ht="32.25" customHeight="1" x14ac:dyDescent="0.25">
      <c r="A11" s="70"/>
      <c r="B11" s="70"/>
      <c r="C11" s="70"/>
      <c r="D11" s="70"/>
      <c r="E11" s="70"/>
      <c r="F11" s="35">
        <v>2019</v>
      </c>
      <c r="G11" s="17">
        <v>2020</v>
      </c>
      <c r="H11" s="18">
        <v>2021</v>
      </c>
      <c r="I11" s="18">
        <v>2022</v>
      </c>
      <c r="J11" s="18">
        <v>2023</v>
      </c>
      <c r="K11" s="17">
        <v>2024</v>
      </c>
      <c r="L11" s="17">
        <v>2025</v>
      </c>
      <c r="M11" s="70"/>
    </row>
    <row r="12" spans="1:13" s="22" customFormat="1" ht="45.75" customHeight="1" x14ac:dyDescent="0.25">
      <c r="A12" s="19">
        <v>1</v>
      </c>
      <c r="B12" s="77" t="s">
        <v>76</v>
      </c>
      <c r="C12" s="77"/>
      <c r="D12" s="19" t="s">
        <v>77</v>
      </c>
      <c r="E12" s="20">
        <v>24082</v>
      </c>
      <c r="F12" s="20">
        <v>24082</v>
      </c>
      <c r="G12" s="20">
        <v>24082</v>
      </c>
      <c r="H12" s="21">
        <v>24082</v>
      </c>
      <c r="I12" s="122">
        <v>28386</v>
      </c>
      <c r="J12" s="21">
        <v>39480</v>
      </c>
      <c r="K12" s="21">
        <v>39480</v>
      </c>
      <c r="L12" s="21">
        <v>39480</v>
      </c>
      <c r="M12" s="21">
        <v>39480</v>
      </c>
    </row>
    <row r="13" spans="1:13" ht="73.150000000000006" customHeight="1" x14ac:dyDescent="0.25">
      <c r="A13" s="16">
        <v>2</v>
      </c>
      <c r="B13" s="77" t="s">
        <v>78</v>
      </c>
      <c r="C13" s="77"/>
      <c r="D13" s="19" t="s">
        <v>79</v>
      </c>
      <c r="E13" s="19">
        <v>3.7</v>
      </c>
      <c r="F13" s="19">
        <v>0.3</v>
      </c>
      <c r="G13" s="19">
        <v>0</v>
      </c>
      <c r="H13" s="23">
        <v>0.5</v>
      </c>
      <c r="I13" s="23">
        <v>0</v>
      </c>
      <c r="J13" s="23">
        <v>0</v>
      </c>
      <c r="K13" s="19">
        <v>0</v>
      </c>
      <c r="L13" s="19">
        <v>0</v>
      </c>
      <c r="M13" s="19">
        <f>SUM(F13:L13)</f>
        <v>0.8</v>
      </c>
    </row>
    <row r="14" spans="1:13" ht="53.25" customHeight="1" x14ac:dyDescent="0.25">
      <c r="A14" s="16">
        <v>3</v>
      </c>
      <c r="B14" s="77" t="s">
        <v>80</v>
      </c>
      <c r="C14" s="77"/>
      <c r="D14" s="19" t="s">
        <v>79</v>
      </c>
      <c r="E14" s="19">
        <v>7.6310000000000002</v>
      </c>
      <c r="F14" s="23">
        <v>7.58</v>
      </c>
      <c r="G14" s="24">
        <v>0.30499999999999999</v>
      </c>
      <c r="H14" s="25">
        <v>2</v>
      </c>
      <c r="I14" s="42">
        <v>2.617</v>
      </c>
      <c r="J14" s="25">
        <v>0</v>
      </c>
      <c r="K14" s="32">
        <v>0.47699999999999998</v>
      </c>
      <c r="L14" s="23">
        <v>0.39</v>
      </c>
      <c r="M14" s="42">
        <f>SUM(F14:L14)+1.951</f>
        <v>15.32</v>
      </c>
    </row>
    <row r="15" spans="1:13" ht="58.5" customHeight="1" x14ac:dyDescent="0.25">
      <c r="A15" s="16">
        <v>4</v>
      </c>
      <c r="B15" s="77" t="s">
        <v>81</v>
      </c>
      <c r="C15" s="77"/>
      <c r="D15" s="19" t="s">
        <v>82</v>
      </c>
      <c r="E15" s="19">
        <v>100</v>
      </c>
      <c r="F15" s="19">
        <v>100</v>
      </c>
      <c r="G15" s="19">
        <v>100</v>
      </c>
      <c r="H15" s="23">
        <v>100</v>
      </c>
      <c r="I15" s="23">
        <v>100</v>
      </c>
      <c r="J15" s="23">
        <v>100</v>
      </c>
      <c r="K15" s="19">
        <v>100</v>
      </c>
      <c r="L15" s="19">
        <v>100</v>
      </c>
      <c r="M15" s="19">
        <v>100</v>
      </c>
    </row>
    <row r="16" spans="1:13" s="10" customFormat="1" ht="38.25" customHeight="1" x14ac:dyDescent="0.25">
      <c r="A16" s="26">
        <v>5</v>
      </c>
      <c r="B16" s="78" t="s">
        <v>83</v>
      </c>
      <c r="C16" s="78"/>
      <c r="D16" s="26" t="s">
        <v>77</v>
      </c>
      <c r="E16" s="26">
        <v>411</v>
      </c>
      <c r="F16" s="26">
        <v>370</v>
      </c>
      <c r="G16" s="26">
        <v>332</v>
      </c>
      <c r="H16" s="26">
        <v>289</v>
      </c>
      <c r="I16" s="26">
        <v>269</v>
      </c>
      <c r="J16" s="26">
        <v>242</v>
      </c>
      <c r="K16" s="26">
        <v>218</v>
      </c>
      <c r="L16" s="26">
        <v>196</v>
      </c>
      <c r="M16" s="26">
        <v>110</v>
      </c>
    </row>
    <row r="17" spans="1:13" s="10" customFormat="1" ht="44.25" customHeight="1" x14ac:dyDescent="0.25">
      <c r="A17" s="26">
        <v>6</v>
      </c>
      <c r="B17" s="76" t="s">
        <v>84</v>
      </c>
      <c r="C17" s="76"/>
      <c r="D17" s="26" t="s">
        <v>77</v>
      </c>
      <c r="E17" s="26">
        <v>30</v>
      </c>
      <c r="F17" s="26">
        <v>25</v>
      </c>
      <c r="G17" s="26">
        <v>21</v>
      </c>
      <c r="H17" s="26">
        <v>18</v>
      </c>
      <c r="I17" s="26">
        <v>16</v>
      </c>
      <c r="J17" s="26">
        <v>14</v>
      </c>
      <c r="K17" s="26">
        <v>12</v>
      </c>
      <c r="L17" s="26">
        <v>10</v>
      </c>
      <c r="M17" s="26">
        <v>0</v>
      </c>
    </row>
    <row r="18" spans="1:13" s="10" customFormat="1" ht="57" customHeight="1" x14ac:dyDescent="0.25">
      <c r="A18" s="26">
        <v>7</v>
      </c>
      <c r="B18" s="76" t="s">
        <v>85</v>
      </c>
      <c r="C18" s="76"/>
      <c r="D18" s="27" t="s">
        <v>77</v>
      </c>
      <c r="E18" s="27">
        <v>7</v>
      </c>
      <c r="F18" s="27">
        <v>6</v>
      </c>
      <c r="G18" s="27">
        <v>5</v>
      </c>
      <c r="H18" s="27">
        <v>4</v>
      </c>
      <c r="I18" s="27">
        <v>3</v>
      </c>
      <c r="J18" s="27">
        <v>2</v>
      </c>
      <c r="K18" s="27">
        <v>1</v>
      </c>
      <c r="L18" s="27">
        <v>0</v>
      </c>
      <c r="M18" s="27">
        <v>0</v>
      </c>
    </row>
    <row r="19" spans="1:13" s="10" customFormat="1" ht="34.5" customHeight="1" x14ac:dyDescent="0.25">
      <c r="A19" s="26">
        <v>8</v>
      </c>
      <c r="B19" s="76" t="s">
        <v>86</v>
      </c>
      <c r="C19" s="76"/>
      <c r="D19" s="27" t="s">
        <v>87</v>
      </c>
      <c r="E19" s="27">
        <v>2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</row>
    <row r="20" spans="1:13" s="10" customFormat="1" ht="33.75" customHeight="1" x14ac:dyDescent="0.25">
      <c r="A20" s="26">
        <v>9</v>
      </c>
      <c r="B20" s="76" t="s">
        <v>88</v>
      </c>
      <c r="C20" s="76"/>
      <c r="D20" s="27" t="s">
        <v>87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</row>
    <row r="21" spans="1:13" s="10" customFormat="1" ht="30.75" customHeight="1" x14ac:dyDescent="0.25">
      <c r="A21" s="26">
        <v>10</v>
      </c>
      <c r="B21" s="76" t="s">
        <v>89</v>
      </c>
      <c r="C21" s="76"/>
      <c r="D21" s="27" t="s">
        <v>87</v>
      </c>
      <c r="E21" s="27">
        <v>42</v>
      </c>
      <c r="F21" s="27">
        <v>35</v>
      </c>
      <c r="G21" s="27">
        <v>30</v>
      </c>
      <c r="H21" s="27">
        <v>27</v>
      </c>
      <c r="I21" s="27">
        <v>24</v>
      </c>
      <c r="J21" s="27">
        <v>21</v>
      </c>
      <c r="K21" s="27">
        <v>18</v>
      </c>
      <c r="L21" s="27">
        <v>15</v>
      </c>
      <c r="M21" s="27">
        <v>0</v>
      </c>
    </row>
    <row r="22" spans="1:13" s="10" customFormat="1" ht="43.5" customHeight="1" x14ac:dyDescent="0.25">
      <c r="A22" s="26">
        <v>11</v>
      </c>
      <c r="B22" s="76" t="s">
        <v>90</v>
      </c>
      <c r="C22" s="76"/>
      <c r="D22" s="27" t="s">
        <v>87</v>
      </c>
      <c r="E22" s="27">
        <v>7</v>
      </c>
      <c r="F22" s="27">
        <v>6</v>
      </c>
      <c r="G22" s="27">
        <v>5</v>
      </c>
      <c r="H22" s="27">
        <v>4</v>
      </c>
      <c r="I22" s="27">
        <v>3</v>
      </c>
      <c r="J22" s="27">
        <v>2</v>
      </c>
      <c r="K22" s="27">
        <v>1</v>
      </c>
      <c r="L22" s="27">
        <v>0</v>
      </c>
      <c r="M22" s="27">
        <v>0</v>
      </c>
    </row>
    <row r="23" spans="1:13" s="10" customFormat="1" ht="57" customHeight="1" x14ac:dyDescent="0.25">
      <c r="A23" s="26">
        <v>12</v>
      </c>
      <c r="B23" s="76" t="s">
        <v>91</v>
      </c>
      <c r="C23" s="76"/>
      <c r="D23" s="27" t="s">
        <v>82</v>
      </c>
      <c r="E23" s="27">
        <v>100</v>
      </c>
      <c r="F23" s="27">
        <v>100</v>
      </c>
      <c r="G23" s="27">
        <v>100</v>
      </c>
      <c r="H23" s="27">
        <v>100</v>
      </c>
      <c r="I23" s="27">
        <v>100</v>
      </c>
      <c r="J23" s="27">
        <v>100</v>
      </c>
      <c r="K23" s="27">
        <v>100</v>
      </c>
      <c r="L23" s="27">
        <v>100</v>
      </c>
      <c r="M23" s="27">
        <v>100</v>
      </c>
    </row>
    <row r="24" spans="1:13" ht="45" customHeight="1" x14ac:dyDescent="0.25">
      <c r="A24" s="70">
        <v>13</v>
      </c>
      <c r="B24" s="77" t="s">
        <v>92</v>
      </c>
      <c r="C24" s="77"/>
      <c r="D24" s="28" t="s">
        <v>77</v>
      </c>
      <c r="E24" s="28">
        <v>110</v>
      </c>
      <c r="F24" s="28">
        <v>111</v>
      </c>
      <c r="G24" s="28">
        <v>112</v>
      </c>
      <c r="H24" s="29">
        <f>112+4</f>
        <v>116</v>
      </c>
      <c r="I24" s="29">
        <v>117</v>
      </c>
      <c r="J24" s="29">
        <v>117</v>
      </c>
      <c r="K24" s="29">
        <f>I24</f>
        <v>117</v>
      </c>
      <c r="L24" s="29">
        <v>118</v>
      </c>
      <c r="M24" s="29">
        <v>131</v>
      </c>
    </row>
    <row r="25" spans="1:13" x14ac:dyDescent="0.25">
      <c r="A25" s="70"/>
      <c r="B25" s="77"/>
      <c r="C25" s="77"/>
      <c r="D25" s="28" t="s">
        <v>93</v>
      </c>
      <c r="E25" s="30">
        <v>703271</v>
      </c>
      <c r="F25" s="30">
        <v>708266</v>
      </c>
      <c r="G25" s="30">
        <f>F25+2498</f>
        <v>710764</v>
      </c>
      <c r="H25" s="31">
        <f>G25+4067.81</f>
        <v>714831.81</v>
      </c>
      <c r="I25" s="31">
        <v>716408</v>
      </c>
      <c r="J25" s="31">
        <f>I25</f>
        <v>716408</v>
      </c>
      <c r="K25" s="31">
        <f>J25</f>
        <v>716408</v>
      </c>
      <c r="L25" s="31">
        <f>K25+3692</f>
        <v>720100</v>
      </c>
      <c r="M25" s="31">
        <v>802950</v>
      </c>
    </row>
    <row r="26" spans="1:13" s="22" customFormat="1" ht="24.75" customHeight="1" x14ac:dyDescent="0.25">
      <c r="A26" s="79">
        <v>14</v>
      </c>
      <c r="B26" s="77" t="s">
        <v>94</v>
      </c>
      <c r="C26" s="77"/>
      <c r="D26" s="28" t="s">
        <v>77</v>
      </c>
      <c r="E26" s="28">
        <v>11</v>
      </c>
      <c r="F26" s="28">
        <v>11</v>
      </c>
      <c r="G26" s="28">
        <v>12</v>
      </c>
      <c r="H26" s="29">
        <v>12</v>
      </c>
      <c r="I26" s="29">
        <v>12</v>
      </c>
      <c r="J26" s="29">
        <v>12</v>
      </c>
      <c r="K26" s="28">
        <v>13</v>
      </c>
      <c r="L26" s="28">
        <v>14</v>
      </c>
      <c r="M26" s="28">
        <v>16</v>
      </c>
    </row>
    <row r="27" spans="1:13" s="22" customFormat="1" ht="16.5" customHeight="1" x14ac:dyDescent="0.25">
      <c r="A27" s="79"/>
      <c r="B27" s="77"/>
      <c r="C27" s="77"/>
      <c r="D27" s="28" t="s">
        <v>93</v>
      </c>
      <c r="E27" s="30">
        <v>152174</v>
      </c>
      <c r="F27" s="30">
        <v>152174</v>
      </c>
      <c r="G27" s="30">
        <f>F27+2639</f>
        <v>154813</v>
      </c>
      <c r="H27" s="31">
        <f>G27</f>
        <v>154813</v>
      </c>
      <c r="I27" s="31">
        <f>H27</f>
        <v>154813</v>
      </c>
      <c r="J27" s="31">
        <f>I27</f>
        <v>154813</v>
      </c>
      <c r="K27" s="30">
        <f>J27+10228</f>
        <v>165041</v>
      </c>
      <c r="L27" s="30">
        <f>K27+5000</f>
        <v>170041</v>
      </c>
      <c r="M27" s="30">
        <v>381313</v>
      </c>
    </row>
    <row r="28" spans="1:13" s="22" customFormat="1" ht="82.5" customHeight="1" x14ac:dyDescent="0.25">
      <c r="A28" s="19">
        <v>15</v>
      </c>
      <c r="B28" s="77" t="s">
        <v>95</v>
      </c>
      <c r="C28" s="77"/>
      <c r="D28" s="28" t="s">
        <v>82</v>
      </c>
      <c r="E28" s="19">
        <v>6.4</v>
      </c>
      <c r="F28" s="19">
        <v>8</v>
      </c>
      <c r="G28" s="19">
        <v>12</v>
      </c>
      <c r="H28" s="23">
        <v>15</v>
      </c>
      <c r="I28" s="23">
        <v>20</v>
      </c>
      <c r="J28" s="23">
        <v>25</v>
      </c>
      <c r="K28" s="19">
        <v>30</v>
      </c>
      <c r="L28" s="28">
        <v>0</v>
      </c>
      <c r="M28" s="28">
        <v>30</v>
      </c>
    </row>
    <row r="29" spans="1:13" s="22" customFormat="1" ht="55.5" customHeight="1" x14ac:dyDescent="0.25">
      <c r="A29" s="19">
        <v>16</v>
      </c>
      <c r="B29" s="77" t="s">
        <v>96</v>
      </c>
      <c r="C29" s="77"/>
      <c r="D29" s="28" t="s">
        <v>82</v>
      </c>
      <c r="E29" s="28">
        <v>100</v>
      </c>
      <c r="F29" s="28">
        <v>100</v>
      </c>
      <c r="G29" s="28">
        <v>100</v>
      </c>
      <c r="H29" s="29">
        <v>100</v>
      </c>
      <c r="I29" s="29">
        <v>100</v>
      </c>
      <c r="J29" s="29">
        <v>100</v>
      </c>
      <c r="K29" s="28">
        <v>100</v>
      </c>
      <c r="L29" s="28">
        <v>100</v>
      </c>
      <c r="M29" s="28">
        <v>100</v>
      </c>
    </row>
    <row r="30" spans="1:13" s="22" customFormat="1" ht="92.25" customHeight="1" x14ac:dyDescent="0.25">
      <c r="A30" s="19">
        <v>17</v>
      </c>
      <c r="B30" s="77" t="s">
        <v>97</v>
      </c>
      <c r="C30" s="77"/>
      <c r="D30" s="28" t="s">
        <v>77</v>
      </c>
      <c r="E30" s="28">
        <v>600</v>
      </c>
      <c r="F30" s="28">
        <v>600</v>
      </c>
      <c r="G30" s="28">
        <v>395</v>
      </c>
      <c r="H30" s="29">
        <v>300</v>
      </c>
      <c r="I30" s="29">
        <v>187</v>
      </c>
      <c r="J30" s="29">
        <v>170</v>
      </c>
      <c r="K30" s="29">
        <v>170</v>
      </c>
      <c r="L30" s="29">
        <v>170</v>
      </c>
      <c r="M30" s="29">
        <f>SUM(F30:L30)+850</f>
        <v>2842</v>
      </c>
    </row>
    <row r="32" spans="1:13" s="36" customFormat="1" x14ac:dyDescent="0.25">
      <c r="A32" s="67" t="s">
        <v>102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1:13" s="36" customFormat="1" ht="27" customHeight="1" x14ac:dyDescent="0.25">
      <c r="A33" s="68" t="s">
        <v>103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 s="36" customFormat="1" x14ac:dyDescent="0.25">
      <c r="A34" s="69" t="s">
        <v>104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3" s="36" customFormat="1" x14ac:dyDescent="0.25">
      <c r="A35" s="69" t="s">
        <v>105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 s="36" customFormat="1" x14ac:dyDescent="0.25">
      <c r="A36" s="65" t="s">
        <v>106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1:13" s="36" customFormat="1" ht="31.5" customHeight="1" x14ac:dyDescent="0.25">
      <c r="A37" s="66" t="s">
        <v>107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spans="1:13" s="36" customFormat="1" x14ac:dyDescent="0.25">
      <c r="A38" s="65" t="s">
        <v>108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13" s="36" customFormat="1" x14ac:dyDescent="0.25">
      <c r="A39" s="65" t="s">
        <v>109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13" s="36" customFormat="1" x14ac:dyDescent="0.25">
      <c r="A40" s="65" t="s">
        <v>110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3" s="36" customFormat="1" x14ac:dyDescent="0.25">
      <c r="A41" s="65" t="s">
        <v>111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3" s="36" customFormat="1" x14ac:dyDescent="0.25">
      <c r="A42" s="65" t="s">
        <v>112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s="36" customFormat="1" x14ac:dyDescent="0.25">
      <c r="A43" s="65" t="s">
        <v>113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 s="36" customFormat="1" x14ac:dyDescent="0.25">
      <c r="A44" s="65" t="s">
        <v>114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1:13" s="36" customFormat="1" x14ac:dyDescent="0.25">
      <c r="A45" s="65" t="s">
        <v>115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1:13" s="36" customFormat="1" x14ac:dyDescent="0.25">
      <c r="A46" s="65" t="s">
        <v>116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3" s="36" customFormat="1" x14ac:dyDescent="0.25">
      <c r="A47" s="65" t="s">
        <v>117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3" s="36" customFormat="1" x14ac:dyDescent="0.25">
      <c r="A48" s="65" t="s">
        <v>118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</row>
    <row r="49" spans="1:13" s="36" customFormat="1" x14ac:dyDescent="0.25">
      <c r="A49" s="65" t="s">
        <v>119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1:13" s="36" customFormat="1" x14ac:dyDescent="0.25">
      <c r="A50" s="65" t="s">
        <v>120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1:13" s="36" customFormat="1" x14ac:dyDescent="0.25">
      <c r="A51" s="65" t="s">
        <v>121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1:13" s="36" customFormat="1" x14ac:dyDescent="0.25">
      <c r="A52" s="65" t="s">
        <v>122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  <row r="53" spans="1:13" s="36" customFormat="1" x14ac:dyDescent="0.25">
      <c r="A53" s="65" t="s">
        <v>123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  <row r="54" spans="1:13" s="36" customFormat="1" ht="28.5" customHeight="1" x14ac:dyDescent="0.25">
      <c r="A54" s="66" t="s">
        <v>124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</row>
    <row r="55" spans="1:13" s="36" customFormat="1" x14ac:dyDescent="0.25">
      <c r="H55" s="37"/>
      <c r="I55" s="37"/>
      <c r="J55" s="37"/>
    </row>
    <row r="56" spans="1:13" s="36" customFormat="1" x14ac:dyDescent="0.25">
      <c r="H56" s="37"/>
      <c r="I56" s="37"/>
      <c r="J56" s="37"/>
    </row>
    <row r="57" spans="1:13" s="36" customFormat="1" x14ac:dyDescent="0.25">
      <c r="H57" s="37"/>
      <c r="I57" s="37"/>
      <c r="J57" s="37"/>
    </row>
    <row r="58" spans="1:13" s="36" customFormat="1" x14ac:dyDescent="0.25">
      <c r="H58" s="37"/>
      <c r="I58" s="37"/>
      <c r="J58" s="37"/>
    </row>
    <row r="59" spans="1:13" s="36" customFormat="1" x14ac:dyDescent="0.25">
      <c r="H59" s="37"/>
      <c r="I59" s="37"/>
      <c r="J59" s="37"/>
    </row>
    <row r="60" spans="1:13" s="36" customFormat="1" x14ac:dyDescent="0.25">
      <c r="H60" s="37"/>
      <c r="I60" s="37"/>
      <c r="J60" s="37"/>
    </row>
    <row r="61" spans="1:13" s="36" customFormat="1" x14ac:dyDescent="0.25">
      <c r="H61" s="37"/>
      <c r="I61" s="37"/>
      <c r="J61" s="37"/>
    </row>
  </sheetData>
  <mergeCells count="54">
    <mergeCell ref="B30:C30"/>
    <mergeCell ref="A24:A25"/>
    <mergeCell ref="B24:C25"/>
    <mergeCell ref="A26:A27"/>
    <mergeCell ref="B26:C27"/>
    <mergeCell ref="B28:C28"/>
    <mergeCell ref="B29:C29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M10:M11"/>
    <mergeCell ref="A6:B6"/>
    <mergeCell ref="C6:G6"/>
    <mergeCell ref="A7:M7"/>
    <mergeCell ref="A8:M8"/>
    <mergeCell ref="B9:C9"/>
    <mergeCell ref="F9:G9"/>
    <mergeCell ref="A10:A11"/>
    <mergeCell ref="B10:C11"/>
    <mergeCell ref="D10:D11"/>
    <mergeCell ref="E10:E11"/>
    <mergeCell ref="F10:L10"/>
    <mergeCell ref="A32:M32"/>
    <mergeCell ref="A33:M33"/>
    <mergeCell ref="A34:M34"/>
    <mergeCell ref="A35:M35"/>
    <mergeCell ref="A36:M36"/>
    <mergeCell ref="A37:M37"/>
    <mergeCell ref="A38:M38"/>
    <mergeCell ref="A39:M39"/>
    <mergeCell ref="A40:M40"/>
    <mergeCell ref="A41:M41"/>
    <mergeCell ref="A42:M42"/>
    <mergeCell ref="A43:M43"/>
    <mergeCell ref="A44:M44"/>
    <mergeCell ref="A45:M45"/>
    <mergeCell ref="A46:M46"/>
    <mergeCell ref="A52:M52"/>
    <mergeCell ref="A53:M53"/>
    <mergeCell ref="A54:M54"/>
    <mergeCell ref="A47:M47"/>
    <mergeCell ref="A48:M48"/>
    <mergeCell ref="A49:M49"/>
    <mergeCell ref="A50:M50"/>
    <mergeCell ref="A51:M51"/>
  </mergeCells>
  <pageMargins left="0.70866141732283472" right="0.70866141732283472" top="0.74803149606299213" bottom="0.74803149606299213" header="0.31496062992125984" footer="0.31496062992125984"/>
  <pageSetup paperSize="9" scale="8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6"/>
  <sheetViews>
    <sheetView topLeftCell="B175" zoomScaleNormal="100" workbookViewId="0">
      <selection activeCell="G185" sqref="G185"/>
    </sheetView>
  </sheetViews>
  <sheetFormatPr defaultColWidth="9.140625" defaultRowHeight="15" x14ac:dyDescent="0.25"/>
  <cols>
    <col min="1" max="1" width="9.28515625" style="4" bestFit="1" customWidth="1"/>
    <col min="2" max="2" width="8.42578125" style="5" customWidth="1"/>
    <col min="3" max="3" width="29.7109375" style="4" customWidth="1"/>
    <col min="4" max="4" width="16.42578125" style="4" customWidth="1"/>
    <col min="5" max="5" width="27.85546875" style="4" customWidth="1"/>
    <col min="6" max="6" width="13.85546875" style="4" customWidth="1"/>
    <col min="7" max="7" width="10.85546875" style="4" customWidth="1"/>
    <col min="8" max="8" width="10.7109375" style="4" customWidth="1"/>
    <col min="9" max="13" width="10.42578125" style="4" customWidth="1"/>
    <col min="14" max="14" width="11.7109375" style="4" customWidth="1"/>
    <col min="15" max="16384" width="9.140625" style="4"/>
  </cols>
  <sheetData>
    <row r="1" spans="1:14" ht="8.25" customHeight="1" x14ac:dyDescent="0.25"/>
    <row r="2" spans="1:14" x14ac:dyDescent="0.25">
      <c r="N2" s="6" t="s">
        <v>15</v>
      </c>
    </row>
    <row r="3" spans="1:14" ht="8.25" customHeight="1" x14ac:dyDescent="0.25"/>
    <row r="4" spans="1:14" ht="16.5" customHeight="1" x14ac:dyDescent="0.3">
      <c r="A4" s="106" t="s">
        <v>68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ht="7.5" customHeight="1" thickBot="1" x14ac:dyDescent="0.3"/>
    <row r="6" spans="1:14" ht="73.5" customHeight="1" x14ac:dyDescent="0.25">
      <c r="A6" s="100" t="s">
        <v>22</v>
      </c>
      <c r="B6" s="107" t="s">
        <v>99</v>
      </c>
      <c r="C6" s="107" t="s">
        <v>100</v>
      </c>
      <c r="D6" s="100" t="s">
        <v>0</v>
      </c>
      <c r="E6" s="110" t="s">
        <v>2</v>
      </c>
      <c r="F6" s="113" t="s">
        <v>1</v>
      </c>
      <c r="G6" s="114"/>
      <c r="H6" s="114"/>
      <c r="I6" s="114"/>
      <c r="J6" s="114"/>
      <c r="K6" s="114"/>
      <c r="L6" s="114"/>
      <c r="M6" s="114"/>
      <c r="N6" s="115"/>
    </row>
    <row r="7" spans="1:14" ht="18.75" customHeight="1" x14ac:dyDescent="0.25">
      <c r="A7" s="100"/>
      <c r="B7" s="108"/>
      <c r="C7" s="108"/>
      <c r="D7" s="100"/>
      <c r="E7" s="111"/>
      <c r="F7" s="116" t="s">
        <v>3</v>
      </c>
      <c r="G7" s="100" t="s">
        <v>54</v>
      </c>
      <c r="H7" s="100"/>
      <c r="I7" s="100"/>
      <c r="J7" s="100"/>
      <c r="K7" s="100"/>
      <c r="L7" s="100"/>
      <c r="M7" s="100"/>
      <c r="N7" s="100"/>
    </row>
    <row r="8" spans="1:14" ht="30.75" customHeight="1" thickBot="1" x14ac:dyDescent="0.3">
      <c r="A8" s="100"/>
      <c r="B8" s="109"/>
      <c r="C8" s="109"/>
      <c r="D8" s="100"/>
      <c r="E8" s="112"/>
      <c r="F8" s="117"/>
      <c r="G8" s="38">
        <v>2019</v>
      </c>
      <c r="H8" s="7">
        <v>2020</v>
      </c>
      <c r="I8" s="38">
        <v>2021</v>
      </c>
      <c r="J8" s="7">
        <v>2022</v>
      </c>
      <c r="K8" s="38">
        <v>2023</v>
      </c>
      <c r="L8" s="7">
        <v>2024</v>
      </c>
      <c r="M8" s="38">
        <v>2025</v>
      </c>
      <c r="N8" s="7" t="s">
        <v>25</v>
      </c>
    </row>
    <row r="9" spans="1:14" ht="16.5" customHeight="1" x14ac:dyDescent="0.25">
      <c r="A9" s="38" t="s">
        <v>23</v>
      </c>
      <c r="B9" s="41" t="s">
        <v>24</v>
      </c>
      <c r="C9" s="38">
        <v>2</v>
      </c>
      <c r="D9" s="38">
        <v>3</v>
      </c>
      <c r="E9" s="38">
        <v>4</v>
      </c>
      <c r="F9" s="38">
        <v>5</v>
      </c>
      <c r="G9" s="38">
        <v>6</v>
      </c>
      <c r="H9" s="7">
        <v>7</v>
      </c>
      <c r="I9" s="38">
        <v>8</v>
      </c>
      <c r="J9" s="7">
        <v>9</v>
      </c>
      <c r="K9" s="38">
        <v>10</v>
      </c>
      <c r="L9" s="7">
        <v>11</v>
      </c>
      <c r="M9" s="38">
        <v>12</v>
      </c>
      <c r="N9" s="7">
        <v>13</v>
      </c>
    </row>
    <row r="10" spans="1:14" ht="15" customHeight="1" x14ac:dyDescent="0.25">
      <c r="A10" s="38">
        <v>1</v>
      </c>
      <c r="B10" s="100" t="s">
        <v>46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</row>
    <row r="11" spans="1:14" ht="20.25" customHeight="1" x14ac:dyDescent="0.25">
      <c r="A11" s="38">
        <v>2</v>
      </c>
      <c r="B11" s="96" t="s">
        <v>32</v>
      </c>
      <c r="C11" s="88" t="s">
        <v>17</v>
      </c>
      <c r="D11" s="86" t="s">
        <v>11</v>
      </c>
      <c r="E11" s="40" t="s">
        <v>3</v>
      </c>
      <c r="F11" s="40">
        <f>SUM(F12:F15)</f>
        <v>165610.4</v>
      </c>
      <c r="G11" s="40">
        <f t="shared" ref="G11:N11" si="0">SUM(G12:G15)</f>
        <v>13853.5</v>
      </c>
      <c r="H11" s="40">
        <f t="shared" si="0"/>
        <v>12870</v>
      </c>
      <c r="I11" s="40">
        <f t="shared" si="0"/>
        <v>6597.2</v>
      </c>
      <c r="J11" s="40">
        <f>SUM(J12:J15)</f>
        <v>20289.7</v>
      </c>
      <c r="K11" s="40">
        <f t="shared" si="0"/>
        <v>14000</v>
      </c>
      <c r="L11" s="40">
        <f t="shared" si="0"/>
        <v>14000</v>
      </c>
      <c r="M11" s="40">
        <f t="shared" si="0"/>
        <v>14000</v>
      </c>
      <c r="N11" s="40">
        <f t="shared" si="0"/>
        <v>70000</v>
      </c>
    </row>
    <row r="12" spans="1:14" ht="17.45" customHeight="1" x14ac:dyDescent="0.25">
      <c r="A12" s="38">
        <v>3</v>
      </c>
      <c r="B12" s="97"/>
      <c r="C12" s="89"/>
      <c r="D12" s="87"/>
      <c r="E12" s="40" t="s">
        <v>4</v>
      </c>
      <c r="F12" s="40">
        <f>SUM(G12:N12)</f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</row>
    <row r="13" spans="1:14" ht="19.149999999999999" customHeight="1" x14ac:dyDescent="0.25">
      <c r="A13" s="38">
        <v>4</v>
      </c>
      <c r="B13" s="97"/>
      <c r="C13" s="89"/>
      <c r="D13" s="87"/>
      <c r="E13" s="40" t="s">
        <v>5</v>
      </c>
      <c r="F13" s="40">
        <f>SUM(G13:N13)</f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</row>
    <row r="14" spans="1:14" ht="18" customHeight="1" x14ac:dyDescent="0.25">
      <c r="A14" s="38">
        <v>5</v>
      </c>
      <c r="B14" s="97"/>
      <c r="C14" s="89"/>
      <c r="D14" s="87"/>
      <c r="E14" s="40" t="s">
        <v>6</v>
      </c>
      <c r="F14" s="40">
        <f>SUM(G14:N14)</f>
        <v>165610.4</v>
      </c>
      <c r="G14" s="40">
        <v>13853.5</v>
      </c>
      <c r="H14" s="40">
        <v>12870</v>
      </c>
      <c r="I14" s="40">
        <v>6597.2</v>
      </c>
      <c r="J14" s="40">
        <v>20289.7</v>
      </c>
      <c r="K14" s="40">
        <v>14000</v>
      </c>
      <c r="L14" s="40">
        <v>14000</v>
      </c>
      <c r="M14" s="40">
        <v>14000</v>
      </c>
      <c r="N14" s="40">
        <v>70000</v>
      </c>
    </row>
    <row r="15" spans="1:14" ht="29.25" customHeight="1" x14ac:dyDescent="0.25">
      <c r="A15" s="38">
        <v>6</v>
      </c>
      <c r="B15" s="98"/>
      <c r="C15" s="90"/>
      <c r="D15" s="95"/>
      <c r="E15" s="40" t="s">
        <v>55</v>
      </c>
      <c r="F15" s="40">
        <f>SUM(G15:N15)</f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</row>
    <row r="16" spans="1:14" ht="17.25" customHeight="1" x14ac:dyDescent="0.25">
      <c r="A16" s="38">
        <v>7</v>
      </c>
      <c r="B16" s="96" t="s">
        <v>33</v>
      </c>
      <c r="C16" s="88" t="s">
        <v>18</v>
      </c>
      <c r="D16" s="91" t="s">
        <v>11</v>
      </c>
      <c r="E16" s="40" t="s">
        <v>3</v>
      </c>
      <c r="F16" s="40">
        <f>SUM(F17:F20)</f>
        <v>1500</v>
      </c>
      <c r="G16" s="40">
        <f t="shared" ref="G16:N16" si="1">SUM(G17:G20)</f>
        <v>0</v>
      </c>
      <c r="H16" s="40">
        <f t="shared" si="1"/>
        <v>0</v>
      </c>
      <c r="I16" s="40">
        <f t="shared" si="1"/>
        <v>0</v>
      </c>
      <c r="J16" s="40">
        <f t="shared" si="1"/>
        <v>0</v>
      </c>
      <c r="K16" s="40">
        <f t="shared" si="1"/>
        <v>0</v>
      </c>
      <c r="L16" s="40">
        <f t="shared" si="1"/>
        <v>0</v>
      </c>
      <c r="M16" s="40">
        <f t="shared" si="1"/>
        <v>1500</v>
      </c>
      <c r="N16" s="40">
        <f t="shared" si="1"/>
        <v>0</v>
      </c>
    </row>
    <row r="17" spans="1:15" ht="18" customHeight="1" x14ac:dyDescent="0.25">
      <c r="A17" s="38">
        <v>8</v>
      </c>
      <c r="B17" s="97"/>
      <c r="C17" s="89"/>
      <c r="D17" s="91"/>
      <c r="E17" s="40" t="s">
        <v>4</v>
      </c>
      <c r="F17" s="40">
        <f>SUM(G17:N17)</f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</row>
    <row r="18" spans="1:15" ht="18" customHeight="1" x14ac:dyDescent="0.25">
      <c r="A18" s="38">
        <v>9</v>
      </c>
      <c r="B18" s="97"/>
      <c r="C18" s="89"/>
      <c r="D18" s="91"/>
      <c r="E18" s="40" t="s">
        <v>5</v>
      </c>
      <c r="F18" s="40">
        <f>SUM(G18:N18)</f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</row>
    <row r="19" spans="1:15" ht="18" customHeight="1" x14ac:dyDescent="0.25">
      <c r="A19" s="38">
        <v>10</v>
      </c>
      <c r="B19" s="97"/>
      <c r="C19" s="89"/>
      <c r="D19" s="91"/>
      <c r="E19" s="40" t="s">
        <v>6</v>
      </c>
      <c r="F19" s="40">
        <f>SUM(G19:N19)</f>
        <v>1500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1500</v>
      </c>
      <c r="N19" s="40">
        <v>0</v>
      </c>
    </row>
    <row r="20" spans="1:15" ht="33" customHeight="1" x14ac:dyDescent="0.25">
      <c r="A20" s="38">
        <v>11</v>
      </c>
      <c r="B20" s="98"/>
      <c r="C20" s="90"/>
      <c r="D20" s="91"/>
      <c r="E20" s="40" t="s">
        <v>55</v>
      </c>
      <c r="F20" s="40">
        <f>SUM(G20:N20)</f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</row>
    <row r="21" spans="1:15" ht="17.25" customHeight="1" x14ac:dyDescent="0.25">
      <c r="A21" s="38">
        <v>12</v>
      </c>
      <c r="B21" s="97" t="s">
        <v>34</v>
      </c>
      <c r="C21" s="88" t="s">
        <v>19</v>
      </c>
      <c r="D21" s="86" t="s">
        <v>11</v>
      </c>
      <c r="E21" s="40" t="s">
        <v>3</v>
      </c>
      <c r="F21" s="40">
        <f>SUM(F22:F25)</f>
        <v>291465.40000000002</v>
      </c>
      <c r="G21" s="40">
        <f t="shared" ref="G21:N21" si="2">SUM(G22:G25)</f>
        <v>103152.29999999999</v>
      </c>
      <c r="H21" s="40">
        <f t="shared" si="2"/>
        <v>15105</v>
      </c>
      <c r="I21" s="40">
        <f t="shared" si="2"/>
        <v>60940.399999999994</v>
      </c>
      <c r="J21" s="34">
        <f t="shared" si="2"/>
        <v>36167.699999999997</v>
      </c>
      <c r="K21" s="40">
        <f t="shared" si="2"/>
        <v>5000</v>
      </c>
      <c r="L21" s="40">
        <f t="shared" si="2"/>
        <v>11100</v>
      </c>
      <c r="M21" s="40">
        <f t="shared" si="2"/>
        <v>10000</v>
      </c>
      <c r="N21" s="40">
        <f t="shared" si="2"/>
        <v>50000</v>
      </c>
    </row>
    <row r="22" spans="1:15" ht="18" customHeight="1" x14ac:dyDescent="0.25">
      <c r="A22" s="38">
        <v>13</v>
      </c>
      <c r="B22" s="97"/>
      <c r="C22" s="89"/>
      <c r="D22" s="87"/>
      <c r="E22" s="40" t="s">
        <v>4</v>
      </c>
      <c r="F22" s="40">
        <f>SUM(G22:N22)</f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</row>
    <row r="23" spans="1:15" ht="18" customHeight="1" x14ac:dyDescent="0.25">
      <c r="A23" s="38">
        <v>14</v>
      </c>
      <c r="B23" s="97"/>
      <c r="C23" s="89"/>
      <c r="D23" s="87"/>
      <c r="E23" s="40" t="s">
        <v>5</v>
      </c>
      <c r="F23" s="40">
        <f>SUM(G23:N23)</f>
        <v>131224</v>
      </c>
      <c r="G23" s="40">
        <v>92193.4</v>
      </c>
      <c r="H23" s="40">
        <v>7005</v>
      </c>
      <c r="I23" s="40">
        <v>32025.599999999999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</row>
    <row r="24" spans="1:15" ht="18" customHeight="1" x14ac:dyDescent="0.25">
      <c r="A24" s="38">
        <v>15</v>
      </c>
      <c r="B24" s="97"/>
      <c r="C24" s="89"/>
      <c r="D24" s="87"/>
      <c r="E24" s="40" t="s">
        <v>6</v>
      </c>
      <c r="F24" s="40">
        <f>SUM(G24:N24)</f>
        <v>160241.4</v>
      </c>
      <c r="G24" s="40">
        <v>10958.9</v>
      </c>
      <c r="H24" s="40">
        <f>2100+1000+5000</f>
        <v>8100</v>
      </c>
      <c r="I24" s="1">
        <v>28914.799999999999</v>
      </c>
      <c r="J24" s="33">
        <v>36167.699999999997</v>
      </c>
      <c r="K24" s="1">
        <v>5000</v>
      </c>
      <c r="L24" s="1">
        <v>11100</v>
      </c>
      <c r="M24" s="1">
        <v>10000</v>
      </c>
      <c r="N24" s="1">
        <v>50000</v>
      </c>
    </row>
    <row r="25" spans="1:15" ht="33" customHeight="1" x14ac:dyDescent="0.25">
      <c r="A25" s="38">
        <v>16</v>
      </c>
      <c r="B25" s="97"/>
      <c r="C25" s="89"/>
      <c r="D25" s="95"/>
      <c r="E25" s="40" t="s">
        <v>55</v>
      </c>
      <c r="F25" s="40">
        <f>SUM(G25:N25)</f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" t="s">
        <v>61</v>
      </c>
    </row>
    <row r="26" spans="1:15" ht="17.25" customHeight="1" x14ac:dyDescent="0.25">
      <c r="A26" s="38">
        <v>17</v>
      </c>
      <c r="B26" s="97"/>
      <c r="C26" s="89"/>
      <c r="D26" s="86" t="s">
        <v>12</v>
      </c>
      <c r="E26" s="40" t="s">
        <v>3</v>
      </c>
      <c r="F26" s="40">
        <f>SUM(F27:F30)</f>
        <v>2222</v>
      </c>
      <c r="G26" s="40">
        <f t="shared" ref="G26:N26" si="3">SUM(G27:G30)</f>
        <v>0</v>
      </c>
      <c r="H26" s="40">
        <f t="shared" ref="H26" si="4">SUM(H27:H30)</f>
        <v>1822</v>
      </c>
      <c r="I26" s="40">
        <f t="shared" si="3"/>
        <v>400</v>
      </c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</row>
    <row r="27" spans="1:15" ht="15.75" customHeight="1" x14ac:dyDescent="0.25">
      <c r="A27" s="38">
        <v>18</v>
      </c>
      <c r="B27" s="97"/>
      <c r="C27" s="89"/>
      <c r="D27" s="87"/>
      <c r="E27" s="40" t="s">
        <v>4</v>
      </c>
      <c r="F27" s="40">
        <f>SUM(G27:N27)</f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</row>
    <row r="28" spans="1:15" ht="15.75" customHeight="1" x14ac:dyDescent="0.25">
      <c r="A28" s="38">
        <v>19</v>
      </c>
      <c r="B28" s="97"/>
      <c r="C28" s="89"/>
      <c r="D28" s="87"/>
      <c r="E28" s="40" t="s">
        <v>5</v>
      </c>
      <c r="F28" s="40">
        <f>SUM(G28:N28)</f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</row>
    <row r="29" spans="1:15" ht="15.75" customHeight="1" x14ac:dyDescent="0.25">
      <c r="A29" s="38">
        <v>20</v>
      </c>
      <c r="B29" s="97"/>
      <c r="C29" s="89"/>
      <c r="D29" s="87"/>
      <c r="E29" s="40" t="s">
        <v>6</v>
      </c>
      <c r="F29" s="40">
        <f>SUM(G29:N29)</f>
        <v>2222</v>
      </c>
      <c r="G29" s="40">
        <v>0</v>
      </c>
      <c r="H29" s="40">
        <v>1822</v>
      </c>
      <c r="I29" s="40">
        <v>400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</row>
    <row r="30" spans="1:15" ht="32.25" customHeight="1" x14ac:dyDescent="0.25">
      <c r="A30" s="38">
        <v>21</v>
      </c>
      <c r="B30" s="98"/>
      <c r="C30" s="90"/>
      <c r="D30" s="95"/>
      <c r="E30" s="40" t="s">
        <v>55</v>
      </c>
      <c r="F30" s="40">
        <f>SUM(G30:N30)</f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</row>
    <row r="31" spans="1:15" ht="15.75" customHeight="1" x14ac:dyDescent="0.25">
      <c r="A31" s="38">
        <v>22</v>
      </c>
      <c r="B31" s="96"/>
      <c r="C31" s="88" t="s">
        <v>49</v>
      </c>
      <c r="D31" s="86" t="s">
        <v>7</v>
      </c>
      <c r="E31" s="40" t="s">
        <v>3</v>
      </c>
      <c r="F31" s="40">
        <f>SUM(F32:F35)</f>
        <v>293687.40000000002</v>
      </c>
      <c r="G31" s="40">
        <f t="shared" ref="G31:N31" si="5">SUM(G32:G35)</f>
        <v>103152.29999999999</v>
      </c>
      <c r="H31" s="40">
        <f t="shared" ref="H31" si="6">SUM(H32:H35)</f>
        <v>16927</v>
      </c>
      <c r="I31" s="40">
        <f t="shared" si="5"/>
        <v>61340.399999999994</v>
      </c>
      <c r="J31" s="34">
        <f t="shared" si="5"/>
        <v>36167.699999999997</v>
      </c>
      <c r="K31" s="40">
        <f t="shared" si="5"/>
        <v>5000</v>
      </c>
      <c r="L31" s="40">
        <f t="shared" si="5"/>
        <v>11100</v>
      </c>
      <c r="M31" s="40">
        <f t="shared" si="5"/>
        <v>10000</v>
      </c>
      <c r="N31" s="40">
        <f t="shared" si="5"/>
        <v>50000</v>
      </c>
    </row>
    <row r="32" spans="1:15" ht="20.25" customHeight="1" x14ac:dyDescent="0.25">
      <c r="A32" s="38">
        <v>23</v>
      </c>
      <c r="B32" s="97"/>
      <c r="C32" s="89"/>
      <c r="D32" s="87"/>
      <c r="E32" s="40" t="s">
        <v>4</v>
      </c>
      <c r="F32" s="40">
        <f>SUM(G32:N32)</f>
        <v>0</v>
      </c>
      <c r="G32" s="40">
        <f>G27+G22</f>
        <v>0</v>
      </c>
      <c r="H32" s="40">
        <f t="shared" ref="H32:H35" si="7">H27+H22</f>
        <v>0</v>
      </c>
      <c r="I32" s="40">
        <f t="shared" ref="I32:N35" si="8">I27+I22</f>
        <v>0</v>
      </c>
      <c r="J32" s="40">
        <f t="shared" si="8"/>
        <v>0</v>
      </c>
      <c r="K32" s="40">
        <f t="shared" si="8"/>
        <v>0</v>
      </c>
      <c r="L32" s="40">
        <f t="shared" si="8"/>
        <v>0</v>
      </c>
      <c r="M32" s="40">
        <f t="shared" si="8"/>
        <v>0</v>
      </c>
      <c r="N32" s="40">
        <f t="shared" si="8"/>
        <v>0</v>
      </c>
    </row>
    <row r="33" spans="1:14" ht="18" customHeight="1" x14ac:dyDescent="0.25">
      <c r="A33" s="38">
        <v>24</v>
      </c>
      <c r="B33" s="97"/>
      <c r="C33" s="89"/>
      <c r="D33" s="87"/>
      <c r="E33" s="40" t="s">
        <v>5</v>
      </c>
      <c r="F33" s="40">
        <f>SUM(G33:N33)</f>
        <v>131224</v>
      </c>
      <c r="G33" s="40">
        <f t="shared" ref="G33:N35" si="9">G28+G23</f>
        <v>92193.4</v>
      </c>
      <c r="H33" s="40">
        <f t="shared" si="7"/>
        <v>7005</v>
      </c>
      <c r="I33" s="40">
        <f t="shared" si="9"/>
        <v>32025.599999999999</v>
      </c>
      <c r="J33" s="40">
        <f t="shared" si="8"/>
        <v>0</v>
      </c>
      <c r="K33" s="40">
        <f t="shared" si="9"/>
        <v>0</v>
      </c>
      <c r="L33" s="40">
        <f t="shared" si="9"/>
        <v>0</v>
      </c>
      <c r="M33" s="40">
        <f t="shared" si="9"/>
        <v>0</v>
      </c>
      <c r="N33" s="40">
        <f t="shared" si="9"/>
        <v>0</v>
      </c>
    </row>
    <row r="34" spans="1:14" ht="21" customHeight="1" x14ac:dyDescent="0.25">
      <c r="A34" s="38">
        <v>25</v>
      </c>
      <c r="B34" s="97"/>
      <c r="C34" s="89"/>
      <c r="D34" s="87"/>
      <c r="E34" s="40" t="s">
        <v>6</v>
      </c>
      <c r="F34" s="40">
        <f>SUM(G34:N34)</f>
        <v>162463.4</v>
      </c>
      <c r="G34" s="40">
        <f t="shared" si="9"/>
        <v>10958.9</v>
      </c>
      <c r="H34" s="40">
        <f t="shared" si="7"/>
        <v>9922</v>
      </c>
      <c r="I34" s="40">
        <f t="shared" si="9"/>
        <v>29314.799999999999</v>
      </c>
      <c r="J34" s="34">
        <f>J29+J24</f>
        <v>36167.699999999997</v>
      </c>
      <c r="K34" s="40">
        <f t="shared" si="9"/>
        <v>5000</v>
      </c>
      <c r="L34" s="40">
        <f t="shared" si="9"/>
        <v>11100</v>
      </c>
      <c r="M34" s="40">
        <f t="shared" si="9"/>
        <v>10000</v>
      </c>
      <c r="N34" s="40">
        <f t="shared" si="9"/>
        <v>50000</v>
      </c>
    </row>
    <row r="35" spans="1:14" ht="34.5" customHeight="1" x14ac:dyDescent="0.25">
      <c r="A35" s="38">
        <v>26</v>
      </c>
      <c r="B35" s="98"/>
      <c r="C35" s="90"/>
      <c r="D35" s="95"/>
      <c r="E35" s="40" t="s">
        <v>55</v>
      </c>
      <c r="F35" s="40">
        <f>SUM(G35:N35)</f>
        <v>0</v>
      </c>
      <c r="G35" s="40">
        <f t="shared" si="9"/>
        <v>0</v>
      </c>
      <c r="H35" s="40">
        <f t="shared" si="7"/>
        <v>0</v>
      </c>
      <c r="I35" s="40">
        <f t="shared" si="9"/>
        <v>0</v>
      </c>
      <c r="J35" s="40">
        <f t="shared" si="8"/>
        <v>0</v>
      </c>
      <c r="K35" s="40">
        <f t="shared" si="9"/>
        <v>0</v>
      </c>
      <c r="L35" s="40">
        <f t="shared" si="9"/>
        <v>0</v>
      </c>
      <c r="M35" s="40">
        <f t="shared" si="9"/>
        <v>0</v>
      </c>
      <c r="N35" s="40">
        <f t="shared" si="9"/>
        <v>0</v>
      </c>
    </row>
    <row r="36" spans="1:14" ht="17.25" customHeight="1" x14ac:dyDescent="0.25">
      <c r="A36" s="38">
        <v>27</v>
      </c>
      <c r="B36" s="96" t="s">
        <v>35</v>
      </c>
      <c r="C36" s="88" t="s">
        <v>20</v>
      </c>
      <c r="D36" s="86" t="s">
        <v>11</v>
      </c>
      <c r="E36" s="40" t="s">
        <v>3</v>
      </c>
      <c r="F36" s="40">
        <f>SUM(F37:F40)</f>
        <v>1510331</v>
      </c>
      <c r="G36" s="40">
        <f t="shared" ref="G36:N36" si="10">SUM(G37:G40)</f>
        <v>93944.8</v>
      </c>
      <c r="H36" s="40">
        <f>SUM(H37:H40)</f>
        <v>111488.9</v>
      </c>
      <c r="I36" s="40">
        <f t="shared" si="10"/>
        <v>117545.9</v>
      </c>
      <c r="J36" s="34">
        <f t="shared" si="10"/>
        <v>122501.4</v>
      </c>
      <c r="K36" s="40">
        <f t="shared" si="10"/>
        <v>133850</v>
      </c>
      <c r="L36" s="40">
        <f t="shared" si="10"/>
        <v>133000</v>
      </c>
      <c r="M36" s="40">
        <f t="shared" si="10"/>
        <v>133000</v>
      </c>
      <c r="N36" s="40">
        <f t="shared" si="10"/>
        <v>665000</v>
      </c>
    </row>
    <row r="37" spans="1:14" ht="18.75" customHeight="1" x14ac:dyDescent="0.25">
      <c r="A37" s="38">
        <v>28</v>
      </c>
      <c r="B37" s="97"/>
      <c r="C37" s="89"/>
      <c r="D37" s="87"/>
      <c r="E37" s="40" t="s">
        <v>4</v>
      </c>
      <c r="F37" s="40">
        <f>SUM(G37:N37)</f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</row>
    <row r="38" spans="1:14" ht="33.75" customHeight="1" x14ac:dyDescent="0.25">
      <c r="A38" s="38">
        <v>29</v>
      </c>
      <c r="B38" s="97"/>
      <c r="C38" s="89"/>
      <c r="D38" s="87"/>
      <c r="E38" s="40" t="s">
        <v>5</v>
      </c>
      <c r="F38" s="40">
        <f>SUM(G38:N38)</f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</row>
    <row r="39" spans="1:14" ht="18.75" customHeight="1" x14ac:dyDescent="0.25">
      <c r="A39" s="38">
        <v>30</v>
      </c>
      <c r="B39" s="97"/>
      <c r="C39" s="89"/>
      <c r="D39" s="87"/>
      <c r="E39" s="40" t="s">
        <v>6</v>
      </c>
      <c r="F39" s="40">
        <f>SUM(G39:N39)</f>
        <v>1510331</v>
      </c>
      <c r="G39" s="40">
        <v>93944.8</v>
      </c>
      <c r="H39" s="40">
        <f>91478.8+4599.2+6359.9+1100+4223.3+3727.7</f>
        <v>111488.9</v>
      </c>
      <c r="I39" s="40">
        <v>117545.9</v>
      </c>
      <c r="J39" s="34">
        <v>122501.4</v>
      </c>
      <c r="K39" s="40">
        <v>133850</v>
      </c>
      <c r="L39" s="40">
        <v>133000</v>
      </c>
      <c r="M39" s="40">
        <v>133000</v>
      </c>
      <c r="N39" s="40">
        <v>665000</v>
      </c>
    </row>
    <row r="40" spans="1:14" ht="30" customHeight="1" x14ac:dyDescent="0.25">
      <c r="A40" s="38">
        <v>31</v>
      </c>
      <c r="B40" s="98"/>
      <c r="C40" s="90"/>
      <c r="D40" s="95"/>
      <c r="E40" s="40" t="s">
        <v>55</v>
      </c>
      <c r="F40" s="40">
        <f>SUM(G40:N40)</f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</row>
    <row r="41" spans="1:14" ht="15.6" customHeight="1" x14ac:dyDescent="0.25">
      <c r="A41" s="38">
        <v>32</v>
      </c>
      <c r="B41" s="86"/>
      <c r="C41" s="88" t="s">
        <v>13</v>
      </c>
      <c r="D41" s="86"/>
      <c r="E41" s="40" t="s">
        <v>3</v>
      </c>
      <c r="F41" s="40">
        <f>SUM(F42:F45)</f>
        <v>1971128.8</v>
      </c>
      <c r="G41" s="40">
        <f t="shared" ref="G41:N41" si="11">SUM(G42:G45)</f>
        <v>210950.6</v>
      </c>
      <c r="H41" s="40">
        <f t="shared" si="11"/>
        <v>141285.9</v>
      </c>
      <c r="I41" s="40">
        <f t="shared" si="11"/>
        <v>185483.5</v>
      </c>
      <c r="J41" s="34">
        <f t="shared" si="11"/>
        <v>178958.8</v>
      </c>
      <c r="K41" s="40">
        <f t="shared" si="11"/>
        <v>152850</v>
      </c>
      <c r="L41" s="40">
        <f t="shared" si="11"/>
        <v>158100</v>
      </c>
      <c r="M41" s="40">
        <f t="shared" si="11"/>
        <v>158500</v>
      </c>
      <c r="N41" s="40">
        <f t="shared" si="11"/>
        <v>785000</v>
      </c>
    </row>
    <row r="42" spans="1:14" ht="16.899999999999999" customHeight="1" x14ac:dyDescent="0.25">
      <c r="A42" s="38">
        <v>33</v>
      </c>
      <c r="B42" s="87"/>
      <c r="C42" s="89"/>
      <c r="D42" s="87"/>
      <c r="E42" s="40" t="s">
        <v>4</v>
      </c>
      <c r="F42" s="40">
        <f>SUM(G42:N42)</f>
        <v>0</v>
      </c>
      <c r="G42" s="40">
        <f t="shared" ref="G42:N45" si="12">G12+G17+G22+G27+G37</f>
        <v>0</v>
      </c>
      <c r="H42" s="40">
        <f t="shared" si="12"/>
        <v>0</v>
      </c>
      <c r="I42" s="40">
        <f t="shared" si="12"/>
        <v>0</v>
      </c>
      <c r="J42" s="40">
        <f t="shared" si="12"/>
        <v>0</v>
      </c>
      <c r="K42" s="40">
        <f t="shared" si="12"/>
        <v>0</v>
      </c>
      <c r="L42" s="40">
        <f t="shared" si="12"/>
        <v>0</v>
      </c>
      <c r="M42" s="40">
        <f t="shared" si="12"/>
        <v>0</v>
      </c>
      <c r="N42" s="40">
        <f t="shared" si="12"/>
        <v>0</v>
      </c>
    </row>
    <row r="43" spans="1:14" ht="16.899999999999999" customHeight="1" x14ac:dyDescent="0.25">
      <c r="A43" s="38">
        <v>34</v>
      </c>
      <c r="B43" s="87"/>
      <c r="C43" s="89"/>
      <c r="D43" s="87"/>
      <c r="E43" s="40" t="s">
        <v>5</v>
      </c>
      <c r="F43" s="40">
        <f>SUM(G43:N43)</f>
        <v>131224</v>
      </c>
      <c r="G43" s="40">
        <f t="shared" si="12"/>
        <v>92193.4</v>
      </c>
      <c r="H43" s="40">
        <f t="shared" si="12"/>
        <v>7005</v>
      </c>
      <c r="I43" s="40">
        <f t="shared" si="12"/>
        <v>32025.599999999999</v>
      </c>
      <c r="J43" s="40">
        <f t="shared" si="12"/>
        <v>0</v>
      </c>
      <c r="K43" s="40">
        <f t="shared" si="12"/>
        <v>0</v>
      </c>
      <c r="L43" s="40">
        <f t="shared" si="12"/>
        <v>0</v>
      </c>
      <c r="M43" s="40">
        <f t="shared" si="12"/>
        <v>0</v>
      </c>
      <c r="N43" s="40">
        <f t="shared" si="12"/>
        <v>0</v>
      </c>
    </row>
    <row r="44" spans="1:14" ht="18.600000000000001" customHeight="1" x14ac:dyDescent="0.25">
      <c r="A44" s="38">
        <v>35</v>
      </c>
      <c r="B44" s="87"/>
      <c r="C44" s="89"/>
      <c r="D44" s="87"/>
      <c r="E44" s="40" t="s">
        <v>6</v>
      </c>
      <c r="F44" s="40">
        <f>SUM(G44:N44)</f>
        <v>1839904.8</v>
      </c>
      <c r="G44" s="40">
        <f t="shared" si="12"/>
        <v>118757.20000000001</v>
      </c>
      <c r="H44" s="40">
        <f>H14+H19+H24+H29+H39</f>
        <v>134280.9</v>
      </c>
      <c r="I44" s="40">
        <f t="shared" si="12"/>
        <v>153457.9</v>
      </c>
      <c r="J44" s="34">
        <f t="shared" si="12"/>
        <v>178958.8</v>
      </c>
      <c r="K44" s="40">
        <f t="shared" si="12"/>
        <v>152850</v>
      </c>
      <c r="L44" s="40">
        <f t="shared" si="12"/>
        <v>158100</v>
      </c>
      <c r="M44" s="40">
        <f>M14+M19+M24+M29+M39</f>
        <v>158500</v>
      </c>
      <c r="N44" s="40">
        <f t="shared" si="12"/>
        <v>785000</v>
      </c>
    </row>
    <row r="45" spans="1:14" ht="30" x14ac:dyDescent="0.25">
      <c r="A45" s="38">
        <v>36</v>
      </c>
      <c r="B45" s="87"/>
      <c r="C45" s="90"/>
      <c r="D45" s="87"/>
      <c r="E45" s="40" t="s">
        <v>55</v>
      </c>
      <c r="F45" s="40">
        <f>SUM(G45:N45)</f>
        <v>0</v>
      </c>
      <c r="G45" s="40">
        <f t="shared" si="12"/>
        <v>0</v>
      </c>
      <c r="H45" s="40">
        <f t="shared" si="12"/>
        <v>0</v>
      </c>
      <c r="I45" s="40">
        <f t="shared" si="12"/>
        <v>0</v>
      </c>
      <c r="J45" s="40">
        <f t="shared" si="12"/>
        <v>0</v>
      </c>
      <c r="K45" s="40">
        <f t="shared" si="12"/>
        <v>0</v>
      </c>
      <c r="L45" s="40">
        <f t="shared" si="12"/>
        <v>0</v>
      </c>
      <c r="M45" s="40">
        <f t="shared" si="12"/>
        <v>0</v>
      </c>
      <c r="N45" s="40">
        <f t="shared" si="12"/>
        <v>0</v>
      </c>
    </row>
    <row r="46" spans="1:14" ht="19.149999999999999" customHeight="1" x14ac:dyDescent="0.25">
      <c r="A46" s="38">
        <v>37</v>
      </c>
      <c r="B46" s="104" t="s">
        <v>47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1:14" ht="15.75" customHeight="1" x14ac:dyDescent="0.25">
      <c r="A47" s="38">
        <v>38</v>
      </c>
      <c r="B47" s="99" t="s">
        <v>36</v>
      </c>
      <c r="C47" s="88" t="s">
        <v>21</v>
      </c>
      <c r="D47" s="91" t="s">
        <v>56</v>
      </c>
      <c r="E47" s="40" t="s">
        <v>3</v>
      </c>
      <c r="F47" s="40">
        <f>SUM(F48:F51)</f>
        <v>180</v>
      </c>
      <c r="G47" s="40">
        <f t="shared" ref="G47:N47" si="13">SUM(G48:G51)</f>
        <v>0</v>
      </c>
      <c r="H47" s="40">
        <f t="shared" si="13"/>
        <v>0</v>
      </c>
      <c r="I47" s="40">
        <f t="shared" si="13"/>
        <v>0</v>
      </c>
      <c r="J47" s="40">
        <f t="shared" si="13"/>
        <v>0</v>
      </c>
      <c r="K47" s="40">
        <f t="shared" si="13"/>
        <v>0</v>
      </c>
      <c r="L47" s="40">
        <f t="shared" si="13"/>
        <v>0</v>
      </c>
      <c r="M47" s="40">
        <f t="shared" si="13"/>
        <v>30</v>
      </c>
      <c r="N47" s="40">
        <f t="shared" si="13"/>
        <v>150</v>
      </c>
    </row>
    <row r="48" spans="1:14" ht="15" customHeight="1" x14ac:dyDescent="0.25">
      <c r="A48" s="38">
        <v>39</v>
      </c>
      <c r="B48" s="99"/>
      <c r="C48" s="89"/>
      <c r="D48" s="91"/>
      <c r="E48" s="40" t="s">
        <v>4</v>
      </c>
      <c r="F48" s="40">
        <f>SUM(G48:N48)</f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</row>
    <row r="49" spans="1:14" ht="15" customHeight="1" x14ac:dyDescent="0.25">
      <c r="A49" s="38">
        <v>40</v>
      </c>
      <c r="B49" s="99"/>
      <c r="C49" s="89"/>
      <c r="D49" s="91"/>
      <c r="E49" s="40" t="s">
        <v>5</v>
      </c>
      <c r="F49" s="40">
        <f>SUM(G49:N49)</f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</row>
    <row r="50" spans="1:14" ht="15" customHeight="1" x14ac:dyDescent="0.25">
      <c r="A50" s="38">
        <v>41</v>
      </c>
      <c r="B50" s="99"/>
      <c r="C50" s="89"/>
      <c r="D50" s="91"/>
      <c r="E50" s="40" t="s">
        <v>6</v>
      </c>
      <c r="F50" s="40">
        <f>SUM(G50:N50)</f>
        <v>180</v>
      </c>
      <c r="G50" s="40">
        <v>0</v>
      </c>
      <c r="H50" s="40">
        <v>0</v>
      </c>
      <c r="I50" s="40">
        <v>0</v>
      </c>
      <c r="J50" s="2">
        <v>0</v>
      </c>
      <c r="K50" s="2">
        <v>0</v>
      </c>
      <c r="L50" s="2">
        <v>0</v>
      </c>
      <c r="M50" s="2">
        <v>30</v>
      </c>
      <c r="N50" s="2">
        <v>150</v>
      </c>
    </row>
    <row r="51" spans="1:14" ht="33" customHeight="1" x14ac:dyDescent="0.25">
      <c r="A51" s="38">
        <v>42</v>
      </c>
      <c r="B51" s="99"/>
      <c r="C51" s="90"/>
      <c r="D51" s="91"/>
      <c r="E51" s="40" t="s">
        <v>55</v>
      </c>
      <c r="F51" s="40">
        <f>SUM(G51:N51)</f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</row>
    <row r="52" spans="1:14" x14ac:dyDescent="0.25">
      <c r="A52" s="38">
        <v>43</v>
      </c>
      <c r="B52" s="91"/>
      <c r="C52" s="88" t="s">
        <v>10</v>
      </c>
      <c r="D52" s="91" t="s">
        <v>59</v>
      </c>
      <c r="E52" s="40" t="s">
        <v>3</v>
      </c>
      <c r="F52" s="40">
        <f>SUM(F53:F56)</f>
        <v>180</v>
      </c>
      <c r="G52" s="40">
        <f t="shared" ref="G52:N52" si="14">SUM(G53:G56)</f>
        <v>0</v>
      </c>
      <c r="H52" s="40">
        <f t="shared" si="14"/>
        <v>0</v>
      </c>
      <c r="I52" s="40">
        <f t="shared" si="14"/>
        <v>0</v>
      </c>
      <c r="J52" s="40">
        <f t="shared" si="14"/>
        <v>0</v>
      </c>
      <c r="K52" s="40">
        <f t="shared" si="14"/>
        <v>0</v>
      </c>
      <c r="L52" s="40">
        <f t="shared" si="14"/>
        <v>0</v>
      </c>
      <c r="M52" s="40">
        <f t="shared" si="14"/>
        <v>30</v>
      </c>
      <c r="N52" s="40">
        <f t="shared" si="14"/>
        <v>150</v>
      </c>
    </row>
    <row r="53" spans="1:14" ht="16.5" customHeight="1" x14ac:dyDescent="0.25">
      <c r="A53" s="38">
        <v>44</v>
      </c>
      <c r="B53" s="91"/>
      <c r="C53" s="89"/>
      <c r="D53" s="91"/>
      <c r="E53" s="40" t="s">
        <v>4</v>
      </c>
      <c r="F53" s="40">
        <f>SUM(G53:N53)</f>
        <v>0</v>
      </c>
      <c r="G53" s="40">
        <f t="shared" ref="G53:N56" si="15">G48</f>
        <v>0</v>
      </c>
      <c r="H53" s="40">
        <f t="shared" si="15"/>
        <v>0</v>
      </c>
      <c r="I53" s="40">
        <f t="shared" si="15"/>
        <v>0</v>
      </c>
      <c r="J53" s="40">
        <f t="shared" si="15"/>
        <v>0</v>
      </c>
      <c r="K53" s="40">
        <f t="shared" si="15"/>
        <v>0</v>
      </c>
      <c r="L53" s="40">
        <f t="shared" si="15"/>
        <v>0</v>
      </c>
      <c r="M53" s="40">
        <f t="shared" si="15"/>
        <v>0</v>
      </c>
      <c r="N53" s="40">
        <f t="shared" si="15"/>
        <v>0</v>
      </c>
    </row>
    <row r="54" spans="1:14" ht="16.5" customHeight="1" x14ac:dyDescent="0.25">
      <c r="A54" s="38">
        <v>45</v>
      </c>
      <c r="B54" s="91"/>
      <c r="C54" s="89"/>
      <c r="D54" s="91"/>
      <c r="E54" s="40" t="s">
        <v>5</v>
      </c>
      <c r="F54" s="40">
        <f>SUM(G54:N54)</f>
        <v>0</v>
      </c>
      <c r="G54" s="40">
        <f t="shared" si="15"/>
        <v>0</v>
      </c>
      <c r="H54" s="40">
        <f t="shared" si="15"/>
        <v>0</v>
      </c>
      <c r="I54" s="40">
        <f t="shared" si="15"/>
        <v>0</v>
      </c>
      <c r="J54" s="40">
        <f t="shared" si="15"/>
        <v>0</v>
      </c>
      <c r="K54" s="40">
        <f t="shared" si="15"/>
        <v>0</v>
      </c>
      <c r="L54" s="40">
        <f t="shared" si="15"/>
        <v>0</v>
      </c>
      <c r="M54" s="40">
        <f t="shared" si="15"/>
        <v>0</v>
      </c>
      <c r="N54" s="40">
        <f t="shared" si="15"/>
        <v>0</v>
      </c>
    </row>
    <row r="55" spans="1:14" ht="16.5" customHeight="1" x14ac:dyDescent="0.25">
      <c r="A55" s="38">
        <v>46</v>
      </c>
      <c r="B55" s="91"/>
      <c r="C55" s="89"/>
      <c r="D55" s="91"/>
      <c r="E55" s="40" t="s">
        <v>6</v>
      </c>
      <c r="F55" s="40">
        <f>SUM(G55:N55)</f>
        <v>180</v>
      </c>
      <c r="G55" s="40">
        <f t="shared" si="15"/>
        <v>0</v>
      </c>
      <c r="H55" s="40">
        <f t="shared" si="15"/>
        <v>0</v>
      </c>
      <c r="I55" s="40">
        <f t="shared" si="15"/>
        <v>0</v>
      </c>
      <c r="J55" s="40">
        <f t="shared" si="15"/>
        <v>0</v>
      </c>
      <c r="K55" s="40">
        <f t="shared" si="15"/>
        <v>0</v>
      </c>
      <c r="L55" s="40">
        <f t="shared" si="15"/>
        <v>0</v>
      </c>
      <c r="M55" s="40">
        <f t="shared" si="15"/>
        <v>30</v>
      </c>
      <c r="N55" s="40">
        <f t="shared" si="15"/>
        <v>150</v>
      </c>
    </row>
    <row r="56" spans="1:14" ht="33" customHeight="1" x14ac:dyDescent="0.25">
      <c r="A56" s="38">
        <v>47</v>
      </c>
      <c r="B56" s="91"/>
      <c r="C56" s="90"/>
      <c r="D56" s="91"/>
      <c r="E56" s="40" t="s">
        <v>55</v>
      </c>
      <c r="F56" s="40">
        <f>SUM(G56:N56)</f>
        <v>0</v>
      </c>
      <c r="G56" s="40">
        <f t="shared" si="15"/>
        <v>0</v>
      </c>
      <c r="H56" s="40">
        <f t="shared" si="15"/>
        <v>0</v>
      </c>
      <c r="I56" s="40">
        <f t="shared" si="15"/>
        <v>0</v>
      </c>
      <c r="J56" s="40">
        <f t="shared" si="15"/>
        <v>0</v>
      </c>
      <c r="K56" s="40">
        <f t="shared" si="15"/>
        <v>0</v>
      </c>
      <c r="L56" s="40">
        <f t="shared" si="15"/>
        <v>0</v>
      </c>
      <c r="M56" s="40">
        <f t="shared" si="15"/>
        <v>0</v>
      </c>
      <c r="N56" s="40">
        <f t="shared" si="15"/>
        <v>0</v>
      </c>
    </row>
    <row r="57" spans="1:14" x14ac:dyDescent="0.25">
      <c r="A57" s="38">
        <v>48</v>
      </c>
      <c r="B57" s="104" t="s">
        <v>48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</row>
    <row r="58" spans="1:14" ht="15" customHeight="1" x14ac:dyDescent="0.25">
      <c r="A58" s="38">
        <v>49</v>
      </c>
      <c r="B58" s="96" t="s">
        <v>37</v>
      </c>
      <c r="C58" s="88" t="s">
        <v>31</v>
      </c>
      <c r="D58" s="86" t="s">
        <v>11</v>
      </c>
      <c r="E58" s="40" t="s">
        <v>3</v>
      </c>
      <c r="F58" s="40">
        <f>SUM(F59:F62)</f>
        <v>111748.5</v>
      </c>
      <c r="G58" s="40">
        <f t="shared" ref="G58:N58" si="16">SUM(G59:G62)</f>
        <v>9496.6</v>
      </c>
      <c r="H58" s="40">
        <f t="shared" si="16"/>
        <v>15159.5</v>
      </c>
      <c r="I58" s="40">
        <f t="shared" si="16"/>
        <v>28659.1</v>
      </c>
      <c r="J58" s="34">
        <f t="shared" si="16"/>
        <v>46363.199999999997</v>
      </c>
      <c r="K58" s="40">
        <f t="shared" si="16"/>
        <v>1000</v>
      </c>
      <c r="L58" s="40">
        <f t="shared" si="16"/>
        <v>2070.1</v>
      </c>
      <c r="M58" s="40">
        <f t="shared" si="16"/>
        <v>1500</v>
      </c>
      <c r="N58" s="40">
        <f t="shared" si="16"/>
        <v>7500</v>
      </c>
    </row>
    <row r="59" spans="1:14" ht="17.25" customHeight="1" x14ac:dyDescent="0.25">
      <c r="A59" s="38">
        <v>50</v>
      </c>
      <c r="B59" s="97"/>
      <c r="C59" s="89"/>
      <c r="D59" s="87"/>
      <c r="E59" s="40" t="s">
        <v>4</v>
      </c>
      <c r="F59" s="40">
        <f>SUM(G59:N59)</f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</row>
    <row r="60" spans="1:14" ht="17.25" customHeight="1" x14ac:dyDescent="0.25">
      <c r="A60" s="38">
        <v>51</v>
      </c>
      <c r="B60" s="97"/>
      <c r="C60" s="89"/>
      <c r="D60" s="87"/>
      <c r="E60" s="40" t="s">
        <v>5</v>
      </c>
      <c r="F60" s="40">
        <f>SUM(G60:N60)</f>
        <v>27164.899999999998</v>
      </c>
      <c r="G60" s="40">
        <v>0</v>
      </c>
      <c r="H60" s="40">
        <v>0</v>
      </c>
      <c r="I60" s="40">
        <v>10000</v>
      </c>
      <c r="J60" s="34">
        <f>14451.3+2713.6</f>
        <v>17164.899999999998</v>
      </c>
      <c r="K60" s="40">
        <v>0</v>
      </c>
      <c r="L60" s="40">
        <v>0</v>
      </c>
      <c r="M60" s="40">
        <v>0</v>
      </c>
      <c r="N60" s="40">
        <v>0</v>
      </c>
    </row>
    <row r="61" spans="1:14" ht="17.25" customHeight="1" x14ac:dyDescent="0.25">
      <c r="A61" s="38">
        <v>52</v>
      </c>
      <c r="B61" s="97"/>
      <c r="C61" s="89"/>
      <c r="D61" s="87"/>
      <c r="E61" s="40" t="s">
        <v>6</v>
      </c>
      <c r="F61" s="40">
        <f>SUM(G61:N61)</f>
        <v>84583.6</v>
      </c>
      <c r="G61" s="40">
        <v>9496.6</v>
      </c>
      <c r="H61" s="40">
        <f>1185.7+8973.8+5000</f>
        <v>15159.5</v>
      </c>
      <c r="I61" s="1">
        <v>18659.099999999999</v>
      </c>
      <c r="J61" s="33">
        <f>22437.7+1907.7+4852.9</f>
        <v>29198.300000000003</v>
      </c>
      <c r="K61" s="1">
        <v>1000</v>
      </c>
      <c r="L61" s="1">
        <v>2070.1</v>
      </c>
      <c r="M61" s="1">
        <v>1500</v>
      </c>
      <c r="N61" s="1">
        <v>7500</v>
      </c>
    </row>
    <row r="62" spans="1:14" ht="33" customHeight="1" x14ac:dyDescent="0.25">
      <c r="A62" s="38">
        <v>53</v>
      </c>
      <c r="B62" s="97"/>
      <c r="C62" s="89"/>
      <c r="D62" s="95"/>
      <c r="E62" s="40" t="s">
        <v>55</v>
      </c>
      <c r="F62" s="40">
        <f>SUM(G62:N62)</f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</row>
    <row r="63" spans="1:14" ht="17.25" customHeight="1" x14ac:dyDescent="0.25">
      <c r="A63" s="38">
        <v>54</v>
      </c>
      <c r="B63" s="97"/>
      <c r="C63" s="89"/>
      <c r="D63" s="100" t="s">
        <v>12</v>
      </c>
      <c r="E63" s="38" t="s">
        <v>3</v>
      </c>
      <c r="F63" s="40">
        <f>SUM(F64:F67)</f>
        <v>0</v>
      </c>
      <c r="G63" s="40">
        <f>SUM(G64:G67)</f>
        <v>0</v>
      </c>
      <c r="H63" s="40">
        <f>SUM(H64:H67)</f>
        <v>0</v>
      </c>
      <c r="I63" s="40">
        <f t="shared" ref="I63:N63" si="17">SUM(I64:I67)</f>
        <v>0</v>
      </c>
      <c r="J63" s="40">
        <f t="shared" si="17"/>
        <v>0</v>
      </c>
      <c r="K63" s="40">
        <f t="shared" si="17"/>
        <v>0</v>
      </c>
      <c r="L63" s="40">
        <f t="shared" si="17"/>
        <v>0</v>
      </c>
      <c r="M63" s="40">
        <f t="shared" si="17"/>
        <v>0</v>
      </c>
      <c r="N63" s="40">
        <f t="shared" si="17"/>
        <v>0</v>
      </c>
    </row>
    <row r="64" spans="1:14" ht="17.25" customHeight="1" x14ac:dyDescent="0.25">
      <c r="A64" s="38">
        <v>55</v>
      </c>
      <c r="B64" s="97"/>
      <c r="C64" s="89"/>
      <c r="D64" s="100"/>
      <c r="E64" s="38" t="s">
        <v>4</v>
      </c>
      <c r="F64" s="40">
        <f>SUM(G64:N64)</f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</row>
    <row r="65" spans="1:14" ht="17.25" customHeight="1" x14ac:dyDescent="0.25">
      <c r="A65" s="38">
        <v>56</v>
      </c>
      <c r="B65" s="97"/>
      <c r="C65" s="89"/>
      <c r="D65" s="100"/>
      <c r="E65" s="38" t="s">
        <v>5</v>
      </c>
      <c r="F65" s="40">
        <f>SUM(G65:N65)</f>
        <v>0</v>
      </c>
      <c r="G65" s="3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</row>
    <row r="66" spans="1:14" ht="17.25" customHeight="1" x14ac:dyDescent="0.25">
      <c r="A66" s="38">
        <v>57</v>
      </c>
      <c r="B66" s="97"/>
      <c r="C66" s="89"/>
      <c r="D66" s="100"/>
      <c r="E66" s="38" t="s">
        <v>6</v>
      </c>
      <c r="F66" s="40">
        <f>SUM(G66:N66)</f>
        <v>0</v>
      </c>
      <c r="G66" s="38">
        <v>0</v>
      </c>
      <c r="H66" s="3">
        <v>0</v>
      </c>
      <c r="I66" s="38">
        <v>0</v>
      </c>
      <c r="J66" s="40">
        <v>0</v>
      </c>
      <c r="K66" s="38">
        <v>0</v>
      </c>
      <c r="L66" s="38">
        <v>0</v>
      </c>
      <c r="M66" s="38">
        <v>0</v>
      </c>
      <c r="N66" s="38">
        <v>0</v>
      </c>
    </row>
    <row r="67" spans="1:14" ht="28.5" customHeight="1" x14ac:dyDescent="0.25">
      <c r="A67" s="38">
        <v>58</v>
      </c>
      <c r="B67" s="97"/>
      <c r="C67" s="89"/>
      <c r="D67" s="100"/>
      <c r="E67" s="40" t="s">
        <v>55</v>
      </c>
      <c r="F67" s="40">
        <f>SUM(G67:N67)</f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</row>
    <row r="68" spans="1:14" ht="17.25" customHeight="1" x14ac:dyDescent="0.25">
      <c r="A68" s="38">
        <v>59</v>
      </c>
      <c r="B68" s="97"/>
      <c r="C68" s="89"/>
      <c r="D68" s="100" t="s">
        <v>58</v>
      </c>
      <c r="E68" s="38" t="s">
        <v>3</v>
      </c>
      <c r="F68" s="40">
        <f>SUM(F69:F72)</f>
        <v>1000</v>
      </c>
      <c r="G68" s="40">
        <f>SUM(G69:G72)</f>
        <v>500</v>
      </c>
      <c r="H68" s="40">
        <f>SUM(H69:H72)</f>
        <v>500</v>
      </c>
      <c r="I68" s="40">
        <f t="shared" ref="I68:N68" si="18">SUM(I69:I72)</f>
        <v>0</v>
      </c>
      <c r="J68" s="40">
        <f t="shared" si="18"/>
        <v>0</v>
      </c>
      <c r="K68" s="40">
        <f t="shared" si="18"/>
        <v>0</v>
      </c>
      <c r="L68" s="40">
        <f t="shared" si="18"/>
        <v>0</v>
      </c>
      <c r="M68" s="40">
        <f t="shared" si="18"/>
        <v>0</v>
      </c>
      <c r="N68" s="40">
        <f t="shared" si="18"/>
        <v>0</v>
      </c>
    </row>
    <row r="69" spans="1:14" ht="17.25" customHeight="1" x14ac:dyDescent="0.25">
      <c r="A69" s="38">
        <v>60</v>
      </c>
      <c r="B69" s="97"/>
      <c r="C69" s="89"/>
      <c r="D69" s="100"/>
      <c r="E69" s="38" t="s">
        <v>4</v>
      </c>
      <c r="F69" s="40">
        <f>SUM(G69:N69)</f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</row>
    <row r="70" spans="1:14" ht="17.25" customHeight="1" x14ac:dyDescent="0.25">
      <c r="A70" s="38">
        <v>61</v>
      </c>
      <c r="B70" s="97"/>
      <c r="C70" s="89"/>
      <c r="D70" s="100"/>
      <c r="E70" s="38" t="s">
        <v>5</v>
      </c>
      <c r="F70" s="40">
        <f>SUM(G70:N70)</f>
        <v>500</v>
      </c>
      <c r="G70" s="3">
        <v>500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</row>
    <row r="71" spans="1:14" ht="17.25" customHeight="1" x14ac:dyDescent="0.25">
      <c r="A71" s="38">
        <v>62</v>
      </c>
      <c r="B71" s="97"/>
      <c r="C71" s="89"/>
      <c r="D71" s="100"/>
      <c r="E71" s="38" t="s">
        <v>6</v>
      </c>
      <c r="F71" s="40">
        <f>SUM(G71:N71)</f>
        <v>500</v>
      </c>
      <c r="G71" s="38">
        <v>0</v>
      </c>
      <c r="H71" s="3">
        <v>500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</row>
    <row r="72" spans="1:14" ht="26.25" customHeight="1" x14ac:dyDescent="0.25">
      <c r="A72" s="38">
        <v>63</v>
      </c>
      <c r="B72" s="98"/>
      <c r="C72" s="90"/>
      <c r="D72" s="100"/>
      <c r="E72" s="40" t="s">
        <v>55</v>
      </c>
      <c r="F72" s="40">
        <f>SUM(G72:N72)</f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</row>
    <row r="73" spans="1:14" ht="17.25" customHeight="1" x14ac:dyDescent="0.25">
      <c r="A73" s="38">
        <v>64</v>
      </c>
      <c r="B73" s="100"/>
      <c r="C73" s="101" t="s">
        <v>53</v>
      </c>
      <c r="D73" s="100" t="s">
        <v>7</v>
      </c>
      <c r="E73" s="38" t="s">
        <v>3</v>
      </c>
      <c r="F73" s="40">
        <f>SUM(F74:F77)</f>
        <v>112748.5</v>
      </c>
      <c r="G73" s="40">
        <f t="shared" ref="G73:N73" si="19">SUM(G74:G77)</f>
        <v>9996.6</v>
      </c>
      <c r="H73" s="40">
        <f t="shared" ref="H73" si="20">SUM(H74:H77)</f>
        <v>15659.5</v>
      </c>
      <c r="I73" s="40">
        <f t="shared" si="19"/>
        <v>28659.1</v>
      </c>
      <c r="J73" s="34">
        <f t="shared" si="19"/>
        <v>46363.199999999997</v>
      </c>
      <c r="K73" s="40">
        <f t="shared" si="19"/>
        <v>1000</v>
      </c>
      <c r="L73" s="40">
        <f t="shared" si="19"/>
        <v>2070.1</v>
      </c>
      <c r="M73" s="40">
        <f t="shared" si="19"/>
        <v>1500</v>
      </c>
      <c r="N73" s="40">
        <f t="shared" si="19"/>
        <v>7500</v>
      </c>
    </row>
    <row r="74" spans="1:14" ht="17.25" customHeight="1" x14ac:dyDescent="0.25">
      <c r="A74" s="38">
        <v>65</v>
      </c>
      <c r="B74" s="100"/>
      <c r="C74" s="102"/>
      <c r="D74" s="100"/>
      <c r="E74" s="38" t="s">
        <v>4</v>
      </c>
      <c r="F74" s="40">
        <f>SUM(G74:N74)</f>
        <v>0</v>
      </c>
      <c r="G74" s="40">
        <f>G69+G59</f>
        <v>0</v>
      </c>
      <c r="H74" s="40">
        <f>H69+H59</f>
        <v>0</v>
      </c>
      <c r="I74" s="40">
        <f t="shared" ref="I74:N74" si="21">I69+I59</f>
        <v>0</v>
      </c>
      <c r="J74" s="40">
        <f t="shared" si="21"/>
        <v>0</v>
      </c>
      <c r="K74" s="40">
        <f t="shared" si="21"/>
        <v>0</v>
      </c>
      <c r="L74" s="40">
        <f t="shared" si="21"/>
        <v>0</v>
      </c>
      <c r="M74" s="40">
        <f t="shared" si="21"/>
        <v>0</v>
      </c>
      <c r="N74" s="40">
        <f t="shared" si="21"/>
        <v>0</v>
      </c>
    </row>
    <row r="75" spans="1:14" ht="17.25" customHeight="1" x14ac:dyDescent="0.25">
      <c r="A75" s="38">
        <v>66</v>
      </c>
      <c r="B75" s="100"/>
      <c r="C75" s="102"/>
      <c r="D75" s="100"/>
      <c r="E75" s="38" t="s">
        <v>5</v>
      </c>
      <c r="F75" s="40">
        <f>SUM(G75:N75)</f>
        <v>27664.899999999998</v>
      </c>
      <c r="G75" s="40">
        <f>G70+G65+G60</f>
        <v>500</v>
      </c>
      <c r="H75" s="40">
        <f t="shared" ref="H75:N76" si="22">H70+H65+H60</f>
        <v>0</v>
      </c>
      <c r="I75" s="40">
        <f t="shared" si="22"/>
        <v>10000</v>
      </c>
      <c r="J75" s="34">
        <f t="shared" si="22"/>
        <v>17164.899999999998</v>
      </c>
      <c r="K75" s="40">
        <f t="shared" si="22"/>
        <v>0</v>
      </c>
      <c r="L75" s="40">
        <f t="shared" si="22"/>
        <v>0</v>
      </c>
      <c r="M75" s="40">
        <f t="shared" si="22"/>
        <v>0</v>
      </c>
      <c r="N75" s="40">
        <f t="shared" si="22"/>
        <v>0</v>
      </c>
    </row>
    <row r="76" spans="1:14" ht="17.25" customHeight="1" x14ac:dyDescent="0.25">
      <c r="A76" s="38">
        <v>67</v>
      </c>
      <c r="B76" s="100"/>
      <c r="C76" s="102"/>
      <c r="D76" s="100"/>
      <c r="E76" s="38" t="s">
        <v>6</v>
      </c>
      <c r="F76" s="40">
        <f>SUM(G76:N76)</f>
        <v>85083.6</v>
      </c>
      <c r="G76" s="40">
        <f>G71+G66+G61</f>
        <v>9496.6</v>
      </c>
      <c r="H76" s="40">
        <f>H71+H66+H61</f>
        <v>15659.5</v>
      </c>
      <c r="I76" s="40">
        <f t="shared" ref="I76:N76" si="23">I71+I66+I61</f>
        <v>18659.099999999999</v>
      </c>
      <c r="J76" s="34">
        <f t="shared" si="22"/>
        <v>29198.300000000003</v>
      </c>
      <c r="K76" s="40">
        <f t="shared" si="23"/>
        <v>1000</v>
      </c>
      <c r="L76" s="40">
        <f t="shared" si="23"/>
        <v>2070.1</v>
      </c>
      <c r="M76" s="40">
        <f t="shared" si="23"/>
        <v>1500</v>
      </c>
      <c r="N76" s="40">
        <f t="shared" si="23"/>
        <v>7500</v>
      </c>
    </row>
    <row r="77" spans="1:14" ht="28.5" customHeight="1" x14ac:dyDescent="0.25">
      <c r="A77" s="38">
        <v>68</v>
      </c>
      <c r="B77" s="100"/>
      <c r="C77" s="103"/>
      <c r="D77" s="100"/>
      <c r="E77" s="40" t="s">
        <v>55</v>
      </c>
      <c r="F77" s="40">
        <f>SUM(G77:N77)</f>
        <v>0</v>
      </c>
      <c r="G77" s="40">
        <f>G72+G62</f>
        <v>0</v>
      </c>
      <c r="H77" s="40">
        <f>H72+H62</f>
        <v>0</v>
      </c>
      <c r="I77" s="40">
        <f t="shared" ref="I77:N77" si="24">I72+I62</f>
        <v>0</v>
      </c>
      <c r="J77" s="40">
        <f t="shared" si="24"/>
        <v>0</v>
      </c>
      <c r="K77" s="40">
        <f t="shared" si="24"/>
        <v>0</v>
      </c>
      <c r="L77" s="40">
        <f t="shared" si="24"/>
        <v>0</v>
      </c>
      <c r="M77" s="40">
        <f t="shared" si="24"/>
        <v>0</v>
      </c>
      <c r="N77" s="40">
        <f t="shared" si="24"/>
        <v>0</v>
      </c>
    </row>
    <row r="78" spans="1:14" x14ac:dyDescent="0.25">
      <c r="A78" s="38">
        <v>69</v>
      </c>
      <c r="B78" s="97" t="s">
        <v>38</v>
      </c>
      <c r="C78" s="88" t="s">
        <v>60</v>
      </c>
      <c r="D78" s="95" t="s">
        <v>11</v>
      </c>
      <c r="E78" s="39" t="s">
        <v>3</v>
      </c>
      <c r="F78" s="39">
        <f>SUM(F79:F82)</f>
        <v>38256</v>
      </c>
      <c r="G78" s="39">
        <f t="shared" ref="G78:N78" si="25">SUM(G79:G82)</f>
        <v>2163.8000000000002</v>
      </c>
      <c r="H78" s="39">
        <f t="shared" ref="H78" si="26">SUM(H79:H82)</f>
        <v>2682.2999999999997</v>
      </c>
      <c r="I78" s="39">
        <f t="shared" si="25"/>
        <v>16911.599999999999</v>
      </c>
      <c r="J78" s="39">
        <f t="shared" si="25"/>
        <v>2228.6</v>
      </c>
      <c r="K78" s="39">
        <f t="shared" si="25"/>
        <v>1124.0999999999999</v>
      </c>
      <c r="L78" s="39">
        <f t="shared" si="25"/>
        <v>1145.5999999999999</v>
      </c>
      <c r="M78" s="39">
        <f t="shared" si="25"/>
        <v>2000</v>
      </c>
      <c r="N78" s="39">
        <f t="shared" si="25"/>
        <v>10000</v>
      </c>
    </row>
    <row r="79" spans="1:14" ht="18" customHeight="1" x14ac:dyDescent="0.25">
      <c r="A79" s="38">
        <v>70</v>
      </c>
      <c r="B79" s="97"/>
      <c r="C79" s="89"/>
      <c r="D79" s="91"/>
      <c r="E79" s="40" t="s">
        <v>4</v>
      </c>
      <c r="F79" s="40">
        <f>SUM(G79:N79)</f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</row>
    <row r="80" spans="1:14" ht="18" customHeight="1" x14ac:dyDescent="0.25">
      <c r="A80" s="38">
        <v>71</v>
      </c>
      <c r="B80" s="97"/>
      <c r="C80" s="89"/>
      <c r="D80" s="91"/>
      <c r="E80" s="40" t="s">
        <v>5</v>
      </c>
      <c r="F80" s="40">
        <f>SUM(G80:N80)</f>
        <v>8417.2000000000007</v>
      </c>
      <c r="G80" s="40">
        <v>732.3</v>
      </c>
      <c r="H80" s="40">
        <v>2220.6999999999998</v>
      </c>
      <c r="I80" s="40">
        <v>2112.1999999999998</v>
      </c>
      <c r="J80" s="40">
        <v>1082.3</v>
      </c>
      <c r="K80" s="40">
        <v>1124.0999999999999</v>
      </c>
      <c r="L80" s="40">
        <v>1145.5999999999999</v>
      </c>
      <c r="M80" s="40">
        <v>0</v>
      </c>
      <c r="N80" s="40">
        <v>0</v>
      </c>
    </row>
    <row r="81" spans="1:14" ht="18" customHeight="1" x14ac:dyDescent="0.25">
      <c r="A81" s="38">
        <v>72</v>
      </c>
      <c r="B81" s="97"/>
      <c r="C81" s="89"/>
      <c r="D81" s="91"/>
      <c r="E81" s="40" t="s">
        <v>6</v>
      </c>
      <c r="F81" s="40">
        <f>SUM(G81:N81)</f>
        <v>29838.799999999999</v>
      </c>
      <c r="G81" s="40">
        <v>1431.5</v>
      </c>
      <c r="H81" s="40">
        <f>289.1+172.5</f>
        <v>461.6</v>
      </c>
      <c r="I81" s="40">
        <v>14799.4</v>
      </c>
      <c r="J81" s="40">
        <v>1146.3</v>
      </c>
      <c r="K81" s="40">
        <v>0</v>
      </c>
      <c r="L81" s="40">
        <v>0</v>
      </c>
      <c r="M81" s="40">
        <v>2000</v>
      </c>
      <c r="N81" s="40">
        <v>10000</v>
      </c>
    </row>
    <row r="82" spans="1:14" ht="32.25" customHeight="1" x14ac:dyDescent="0.25">
      <c r="A82" s="38">
        <v>73</v>
      </c>
      <c r="B82" s="97"/>
      <c r="C82" s="89"/>
      <c r="D82" s="91"/>
      <c r="E82" s="40" t="s">
        <v>55</v>
      </c>
      <c r="F82" s="40">
        <f>SUM(G82:N82)</f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</row>
    <row r="83" spans="1:14" x14ac:dyDescent="0.25">
      <c r="A83" s="38">
        <v>74</v>
      </c>
      <c r="B83" s="97"/>
      <c r="C83" s="89"/>
      <c r="D83" s="91" t="s">
        <v>57</v>
      </c>
      <c r="E83" s="40" t="s">
        <v>3</v>
      </c>
      <c r="F83" s="40">
        <f>SUM(F84:F87)</f>
        <v>381.70000000000005</v>
      </c>
      <c r="G83" s="40">
        <f t="shared" ref="G83:N83" si="27">SUM(G84:G87)</f>
        <v>63.1</v>
      </c>
      <c r="H83" s="40">
        <f t="shared" ref="H83" si="28">SUM(H84:H87)</f>
        <v>63.2</v>
      </c>
      <c r="I83" s="40">
        <f t="shared" si="27"/>
        <v>63.4</v>
      </c>
      <c r="J83" s="40">
        <f t="shared" si="27"/>
        <v>64</v>
      </c>
      <c r="K83" s="40">
        <f t="shared" si="27"/>
        <v>64</v>
      </c>
      <c r="L83" s="40">
        <f t="shared" si="27"/>
        <v>64</v>
      </c>
      <c r="M83" s="40">
        <f t="shared" si="27"/>
        <v>0</v>
      </c>
      <c r="N83" s="40">
        <f t="shared" si="27"/>
        <v>0</v>
      </c>
    </row>
    <row r="84" spans="1:14" ht="14.25" customHeight="1" x14ac:dyDescent="0.25">
      <c r="A84" s="38">
        <v>75</v>
      </c>
      <c r="B84" s="97"/>
      <c r="C84" s="89"/>
      <c r="D84" s="91"/>
      <c r="E84" s="40" t="s">
        <v>4</v>
      </c>
      <c r="F84" s="40">
        <f>SUM(G84:N84)</f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</row>
    <row r="85" spans="1:14" ht="14.25" customHeight="1" x14ac:dyDescent="0.25">
      <c r="A85" s="38">
        <v>76</v>
      </c>
      <c r="B85" s="97"/>
      <c r="C85" s="89"/>
      <c r="D85" s="91"/>
      <c r="E85" s="40" t="s">
        <v>5</v>
      </c>
      <c r="F85" s="40">
        <f>SUM(G85:N85)</f>
        <v>381.70000000000005</v>
      </c>
      <c r="G85" s="40">
        <v>63.1</v>
      </c>
      <c r="H85" s="40">
        <v>63.2</v>
      </c>
      <c r="I85" s="40">
        <v>63.4</v>
      </c>
      <c r="J85" s="40">
        <v>64</v>
      </c>
      <c r="K85" s="40">
        <v>64</v>
      </c>
      <c r="L85" s="40">
        <v>64</v>
      </c>
      <c r="M85" s="40">
        <v>0</v>
      </c>
      <c r="N85" s="40">
        <v>0</v>
      </c>
    </row>
    <row r="86" spans="1:14" ht="18.75" customHeight="1" x14ac:dyDescent="0.25">
      <c r="A86" s="38">
        <v>77</v>
      </c>
      <c r="B86" s="97"/>
      <c r="C86" s="89"/>
      <c r="D86" s="91"/>
      <c r="E86" s="40" t="s">
        <v>6</v>
      </c>
      <c r="F86" s="40">
        <f>SUM(G86:N86)</f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</row>
    <row r="87" spans="1:14" ht="34.5" customHeight="1" x14ac:dyDescent="0.25">
      <c r="A87" s="38">
        <v>78</v>
      </c>
      <c r="B87" s="98"/>
      <c r="C87" s="90"/>
      <c r="D87" s="91"/>
      <c r="E87" s="40" t="s">
        <v>55</v>
      </c>
      <c r="F87" s="40">
        <f>SUM(G87:N87)</f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</row>
    <row r="88" spans="1:14" ht="17.25" customHeight="1" x14ac:dyDescent="0.25">
      <c r="A88" s="38">
        <v>79</v>
      </c>
      <c r="B88" s="96"/>
      <c r="C88" s="88" t="s">
        <v>50</v>
      </c>
      <c r="D88" s="86" t="s">
        <v>7</v>
      </c>
      <c r="E88" s="40" t="s">
        <v>3</v>
      </c>
      <c r="F88" s="40">
        <f>SUM(F89:F92)</f>
        <v>38637.699999999997</v>
      </c>
      <c r="G88" s="40">
        <f t="shared" ref="G88:N88" si="29">SUM(G89:G92)</f>
        <v>2226.9</v>
      </c>
      <c r="H88" s="40">
        <f t="shared" ref="H88" si="30">SUM(H89:H92)</f>
        <v>2745.4999999999995</v>
      </c>
      <c r="I88" s="40">
        <f t="shared" si="29"/>
        <v>16975</v>
      </c>
      <c r="J88" s="40">
        <f t="shared" si="29"/>
        <v>2292.6</v>
      </c>
      <c r="K88" s="40">
        <f t="shared" si="29"/>
        <v>1188.0999999999999</v>
      </c>
      <c r="L88" s="40">
        <f t="shared" si="29"/>
        <v>1209.5999999999999</v>
      </c>
      <c r="M88" s="40">
        <f t="shared" si="29"/>
        <v>2000</v>
      </c>
      <c r="N88" s="40">
        <f t="shared" si="29"/>
        <v>10000</v>
      </c>
    </row>
    <row r="89" spans="1:14" ht="17.25" customHeight="1" x14ac:dyDescent="0.25">
      <c r="A89" s="38">
        <v>80</v>
      </c>
      <c r="B89" s="97"/>
      <c r="C89" s="89"/>
      <c r="D89" s="87"/>
      <c r="E89" s="40" t="s">
        <v>4</v>
      </c>
      <c r="F89" s="40">
        <f>SUM(G89:N89)</f>
        <v>0</v>
      </c>
      <c r="G89" s="40">
        <f>G84+G79</f>
        <v>0</v>
      </c>
      <c r="H89" s="40">
        <f t="shared" ref="H89:H92" si="31">H84+H79</f>
        <v>0</v>
      </c>
      <c r="I89" s="40">
        <f t="shared" ref="I89:N89" si="32">I84+I79</f>
        <v>0</v>
      </c>
      <c r="J89" s="40">
        <f t="shared" si="32"/>
        <v>0</v>
      </c>
      <c r="K89" s="40">
        <f t="shared" si="32"/>
        <v>0</v>
      </c>
      <c r="L89" s="40">
        <f t="shared" si="32"/>
        <v>0</v>
      </c>
      <c r="M89" s="40">
        <f t="shared" si="32"/>
        <v>0</v>
      </c>
      <c r="N89" s="40">
        <f t="shared" si="32"/>
        <v>0</v>
      </c>
    </row>
    <row r="90" spans="1:14" ht="17.25" customHeight="1" x14ac:dyDescent="0.25">
      <c r="A90" s="38">
        <v>81</v>
      </c>
      <c r="B90" s="97"/>
      <c r="C90" s="89"/>
      <c r="D90" s="87"/>
      <c r="E90" s="40" t="s">
        <v>5</v>
      </c>
      <c r="F90" s="40">
        <f>SUM(G90:N90)</f>
        <v>8798.9</v>
      </c>
      <c r="G90" s="40">
        <f>G85+G80</f>
        <v>795.4</v>
      </c>
      <c r="H90" s="40">
        <f t="shared" si="31"/>
        <v>2283.8999999999996</v>
      </c>
      <c r="I90" s="40">
        <f t="shared" ref="I90:N90" si="33">I85+I80</f>
        <v>2175.6</v>
      </c>
      <c r="J90" s="40">
        <f>J85+J80</f>
        <v>1146.3</v>
      </c>
      <c r="K90" s="40">
        <f t="shared" si="33"/>
        <v>1188.0999999999999</v>
      </c>
      <c r="L90" s="40">
        <f t="shared" si="33"/>
        <v>1209.5999999999999</v>
      </c>
      <c r="M90" s="40">
        <f t="shared" si="33"/>
        <v>0</v>
      </c>
      <c r="N90" s="40">
        <f t="shared" si="33"/>
        <v>0</v>
      </c>
    </row>
    <row r="91" spans="1:14" ht="17.25" customHeight="1" x14ac:dyDescent="0.25">
      <c r="A91" s="38">
        <v>82</v>
      </c>
      <c r="B91" s="97"/>
      <c r="C91" s="89"/>
      <c r="D91" s="87"/>
      <c r="E91" s="40" t="s">
        <v>6</v>
      </c>
      <c r="F91" s="40">
        <f>SUM(G91:N91)</f>
        <v>29838.799999999999</v>
      </c>
      <c r="G91" s="40">
        <f>G86+G81</f>
        <v>1431.5</v>
      </c>
      <c r="H91" s="40">
        <f t="shared" si="31"/>
        <v>461.6</v>
      </c>
      <c r="I91" s="40">
        <f t="shared" ref="I91:N92" si="34">I86+I81</f>
        <v>14799.4</v>
      </c>
      <c r="J91" s="40">
        <f t="shared" si="34"/>
        <v>1146.3</v>
      </c>
      <c r="K91" s="40">
        <f t="shared" si="34"/>
        <v>0</v>
      </c>
      <c r="L91" s="40">
        <f t="shared" si="34"/>
        <v>0</v>
      </c>
      <c r="M91" s="40">
        <f t="shared" si="34"/>
        <v>2000</v>
      </c>
      <c r="N91" s="40">
        <f t="shared" si="34"/>
        <v>10000</v>
      </c>
    </row>
    <row r="92" spans="1:14" ht="32.25" customHeight="1" x14ac:dyDescent="0.25">
      <c r="A92" s="38">
        <v>83</v>
      </c>
      <c r="B92" s="98"/>
      <c r="C92" s="90"/>
      <c r="D92" s="95"/>
      <c r="E92" s="40" t="s">
        <v>55</v>
      </c>
      <c r="F92" s="40">
        <f>SUM(G92:N92)</f>
        <v>0</v>
      </c>
      <c r="G92" s="40">
        <f>G87+G82</f>
        <v>0</v>
      </c>
      <c r="H92" s="40">
        <f t="shared" si="31"/>
        <v>0</v>
      </c>
      <c r="I92" s="40">
        <f t="shared" ref="I92:N92" si="35">I87+I82</f>
        <v>0</v>
      </c>
      <c r="J92" s="40">
        <f t="shared" si="34"/>
        <v>0</v>
      </c>
      <c r="K92" s="40">
        <f t="shared" si="35"/>
        <v>0</v>
      </c>
      <c r="L92" s="40">
        <f t="shared" si="35"/>
        <v>0</v>
      </c>
      <c r="M92" s="40">
        <f t="shared" si="35"/>
        <v>0</v>
      </c>
      <c r="N92" s="40">
        <f t="shared" si="35"/>
        <v>0</v>
      </c>
    </row>
    <row r="93" spans="1:14" x14ac:dyDescent="0.25">
      <c r="A93" s="38">
        <v>84</v>
      </c>
      <c r="B93" s="96" t="s">
        <v>39</v>
      </c>
      <c r="C93" s="88" t="s">
        <v>44</v>
      </c>
      <c r="D93" s="86" t="s">
        <v>11</v>
      </c>
      <c r="E93" s="40" t="s">
        <v>3</v>
      </c>
      <c r="F93" s="40">
        <f>SUM(F94:F97)</f>
        <v>180</v>
      </c>
      <c r="G93" s="40">
        <f t="shared" ref="G93:N93" si="36">SUM(G94:G97)</f>
        <v>0</v>
      </c>
      <c r="H93" s="40">
        <f t="shared" ref="H93" si="37">SUM(H94:H97)</f>
        <v>0</v>
      </c>
      <c r="I93" s="40">
        <f t="shared" si="36"/>
        <v>0</v>
      </c>
      <c r="J93" s="40">
        <f t="shared" si="36"/>
        <v>0</v>
      </c>
      <c r="K93" s="40">
        <f t="shared" si="36"/>
        <v>0</v>
      </c>
      <c r="L93" s="40">
        <f t="shared" si="36"/>
        <v>0</v>
      </c>
      <c r="M93" s="40">
        <f t="shared" si="36"/>
        <v>30</v>
      </c>
      <c r="N93" s="40">
        <f t="shared" si="36"/>
        <v>150</v>
      </c>
    </row>
    <row r="94" spans="1:14" ht="15.75" customHeight="1" x14ac:dyDescent="0.25">
      <c r="A94" s="38">
        <v>85</v>
      </c>
      <c r="B94" s="97"/>
      <c r="C94" s="89"/>
      <c r="D94" s="87"/>
      <c r="E94" s="40" t="s">
        <v>4</v>
      </c>
      <c r="F94" s="40">
        <f>SUM(G94:N94)</f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</row>
    <row r="95" spans="1:14" ht="15.75" customHeight="1" x14ac:dyDescent="0.25">
      <c r="A95" s="38">
        <v>86</v>
      </c>
      <c r="B95" s="97"/>
      <c r="C95" s="89"/>
      <c r="D95" s="87"/>
      <c r="E95" s="40" t="s">
        <v>5</v>
      </c>
      <c r="F95" s="40">
        <f>SUM(G95:N95)</f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</row>
    <row r="96" spans="1:14" ht="15.75" customHeight="1" x14ac:dyDescent="0.25">
      <c r="A96" s="38">
        <v>87</v>
      </c>
      <c r="B96" s="97"/>
      <c r="C96" s="89"/>
      <c r="D96" s="87"/>
      <c r="E96" s="40" t="s">
        <v>6</v>
      </c>
      <c r="F96" s="40">
        <f>SUM(G96:N96)</f>
        <v>180</v>
      </c>
      <c r="G96" s="40">
        <v>0</v>
      </c>
      <c r="H96" s="40">
        <v>0</v>
      </c>
      <c r="I96" s="40">
        <v>0</v>
      </c>
      <c r="J96" s="1">
        <v>0</v>
      </c>
      <c r="K96" s="1">
        <v>0</v>
      </c>
      <c r="L96" s="1">
        <v>0</v>
      </c>
      <c r="M96" s="1">
        <v>30</v>
      </c>
      <c r="N96" s="1">
        <v>150</v>
      </c>
    </row>
    <row r="97" spans="1:14" ht="33.75" customHeight="1" x14ac:dyDescent="0.25">
      <c r="A97" s="38">
        <v>88</v>
      </c>
      <c r="B97" s="98"/>
      <c r="C97" s="90"/>
      <c r="D97" s="95"/>
      <c r="E97" s="40" t="s">
        <v>55</v>
      </c>
      <c r="F97" s="40">
        <f>SUM(G97:N97)</f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</row>
    <row r="98" spans="1:14" x14ac:dyDescent="0.25">
      <c r="A98" s="38">
        <v>89</v>
      </c>
      <c r="B98" s="96" t="s">
        <v>40</v>
      </c>
      <c r="C98" s="88" t="s">
        <v>45</v>
      </c>
      <c r="D98" s="86" t="s">
        <v>12</v>
      </c>
      <c r="E98" s="40" t="s">
        <v>3</v>
      </c>
      <c r="F98" s="40">
        <f>SUM(F99:F102)</f>
        <v>342.4</v>
      </c>
      <c r="G98" s="40">
        <f t="shared" ref="G98:N98" si="38">SUM(G99:G102)</f>
        <v>0</v>
      </c>
      <c r="H98" s="40">
        <f t="shared" ref="H98" si="39">SUM(H99:H102)</f>
        <v>0</v>
      </c>
      <c r="I98" s="40">
        <f t="shared" si="38"/>
        <v>42.4</v>
      </c>
      <c r="J98" s="34">
        <f t="shared" si="38"/>
        <v>0</v>
      </c>
      <c r="K98" s="40">
        <f t="shared" si="38"/>
        <v>0</v>
      </c>
      <c r="L98" s="40">
        <f t="shared" si="38"/>
        <v>0</v>
      </c>
      <c r="M98" s="40">
        <f t="shared" si="38"/>
        <v>50</v>
      </c>
      <c r="N98" s="40">
        <f t="shared" si="38"/>
        <v>250</v>
      </c>
    </row>
    <row r="99" spans="1:14" ht="16.5" customHeight="1" x14ac:dyDescent="0.25">
      <c r="A99" s="38">
        <v>90</v>
      </c>
      <c r="B99" s="97"/>
      <c r="C99" s="89"/>
      <c r="D99" s="87"/>
      <c r="E99" s="40" t="s">
        <v>4</v>
      </c>
      <c r="F99" s="40">
        <f>SUM(G99:N99)</f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</row>
    <row r="100" spans="1:14" ht="16.5" customHeight="1" x14ac:dyDescent="0.25">
      <c r="A100" s="38">
        <v>91</v>
      </c>
      <c r="B100" s="97"/>
      <c r="C100" s="89"/>
      <c r="D100" s="87"/>
      <c r="E100" s="40" t="s">
        <v>5</v>
      </c>
      <c r="F100" s="40">
        <f>SUM(G100:N100)</f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</row>
    <row r="101" spans="1:14" ht="16.5" customHeight="1" x14ac:dyDescent="0.25">
      <c r="A101" s="38">
        <v>92</v>
      </c>
      <c r="B101" s="97"/>
      <c r="C101" s="89"/>
      <c r="D101" s="87"/>
      <c r="E101" s="40" t="s">
        <v>6</v>
      </c>
      <c r="F101" s="40">
        <f>SUM(G101:N101)</f>
        <v>342.4</v>
      </c>
      <c r="G101" s="40">
        <v>0</v>
      </c>
      <c r="H101" s="40">
        <v>0</v>
      </c>
      <c r="I101" s="40">
        <v>42.4</v>
      </c>
      <c r="J101" s="33">
        <v>0</v>
      </c>
      <c r="K101" s="1">
        <v>0</v>
      </c>
      <c r="L101" s="1">
        <v>0</v>
      </c>
      <c r="M101" s="1">
        <v>50</v>
      </c>
      <c r="N101" s="1">
        <v>250</v>
      </c>
    </row>
    <row r="102" spans="1:14" ht="34.5" customHeight="1" x14ac:dyDescent="0.25">
      <c r="A102" s="38">
        <v>93</v>
      </c>
      <c r="B102" s="98"/>
      <c r="C102" s="90"/>
      <c r="D102" s="95"/>
      <c r="E102" s="40" t="s">
        <v>55</v>
      </c>
      <c r="F102" s="40">
        <f>SUM(G102:N102)</f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</row>
    <row r="103" spans="1:14" x14ac:dyDescent="0.25">
      <c r="A103" s="38">
        <v>94</v>
      </c>
      <c r="B103" s="99" t="s">
        <v>41</v>
      </c>
      <c r="C103" s="88" t="s">
        <v>43</v>
      </c>
      <c r="D103" s="91" t="s">
        <v>11</v>
      </c>
      <c r="E103" s="40" t="s">
        <v>3</v>
      </c>
      <c r="F103" s="40">
        <f>SUM(F104:F107)</f>
        <v>957683</v>
      </c>
      <c r="G103" s="40">
        <f t="shared" ref="G103:N103" si="40">SUM(G104:G107)</f>
        <v>82233.7</v>
      </c>
      <c r="H103" s="40">
        <f t="shared" ref="H103" si="41">SUM(H104:H107)</f>
        <v>80306.200000000012</v>
      </c>
      <c r="I103" s="40">
        <f t="shared" si="40"/>
        <v>87397.7</v>
      </c>
      <c r="J103" s="34">
        <f t="shared" si="40"/>
        <v>73745.399999999994</v>
      </c>
      <c r="K103" s="40">
        <f t="shared" si="40"/>
        <v>77000</v>
      </c>
      <c r="L103" s="40">
        <f>SUM(L104:L107)</f>
        <v>77000</v>
      </c>
      <c r="M103" s="40">
        <f t="shared" si="40"/>
        <v>80000</v>
      </c>
      <c r="N103" s="40">
        <f t="shared" si="40"/>
        <v>400000</v>
      </c>
    </row>
    <row r="104" spans="1:14" ht="18" customHeight="1" x14ac:dyDescent="0.25">
      <c r="A104" s="38">
        <v>95</v>
      </c>
      <c r="B104" s="99"/>
      <c r="C104" s="89"/>
      <c r="D104" s="91"/>
      <c r="E104" s="40" t="s">
        <v>4</v>
      </c>
      <c r="F104" s="40">
        <f>SUM(G104:N104)</f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</row>
    <row r="105" spans="1:14" ht="18" customHeight="1" x14ac:dyDescent="0.25">
      <c r="A105" s="38">
        <v>96</v>
      </c>
      <c r="B105" s="99"/>
      <c r="C105" s="89"/>
      <c r="D105" s="91"/>
      <c r="E105" s="40" t="s">
        <v>5</v>
      </c>
      <c r="F105" s="40">
        <f>SUM(G105:N105)</f>
        <v>15002.2</v>
      </c>
      <c r="G105" s="40">
        <f>5115+845</f>
        <v>5960</v>
      </c>
      <c r="H105" s="40">
        <v>1395.9</v>
      </c>
      <c r="I105" s="40">
        <v>7646.3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</row>
    <row r="106" spans="1:14" ht="18" customHeight="1" x14ac:dyDescent="0.25">
      <c r="A106" s="38">
        <v>97</v>
      </c>
      <c r="B106" s="99"/>
      <c r="C106" s="89"/>
      <c r="D106" s="91"/>
      <c r="E106" s="40" t="s">
        <v>6</v>
      </c>
      <c r="F106" s="40">
        <f>SUM(G106:N106)</f>
        <v>942680.8</v>
      </c>
      <c r="G106" s="40">
        <v>76273.7</v>
      </c>
      <c r="H106" s="40">
        <f>26648+10463.5+3832+410.1+833+8574.5+2245.9+4544+326.2+1500+1254.7+1282+10471.1+2997.8-H105+150+2930.3+1843.1</f>
        <v>78910.300000000017</v>
      </c>
      <c r="I106" s="40">
        <v>79751.399999999994</v>
      </c>
      <c r="J106" s="34">
        <v>73745.399999999994</v>
      </c>
      <c r="K106" s="40">
        <v>77000</v>
      </c>
      <c r="L106" s="40">
        <v>77000</v>
      </c>
      <c r="M106" s="40">
        <v>80000</v>
      </c>
      <c r="N106" s="40">
        <v>400000</v>
      </c>
    </row>
    <row r="107" spans="1:14" ht="33.75" customHeight="1" x14ac:dyDescent="0.25">
      <c r="A107" s="38">
        <v>98</v>
      </c>
      <c r="B107" s="99"/>
      <c r="C107" s="89"/>
      <c r="D107" s="91"/>
      <c r="E107" s="40" t="s">
        <v>55</v>
      </c>
      <c r="F107" s="40">
        <f>SUM(G107:N107)</f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</row>
    <row r="108" spans="1:14" x14ac:dyDescent="0.25">
      <c r="A108" s="38">
        <v>99</v>
      </c>
      <c r="B108" s="99"/>
      <c r="C108" s="89"/>
      <c r="D108" s="87" t="s">
        <v>12</v>
      </c>
      <c r="E108" s="40" t="s">
        <v>3</v>
      </c>
      <c r="F108" s="40">
        <f>SUM(F109:F112)</f>
        <v>31062.799999999999</v>
      </c>
      <c r="G108" s="40">
        <f t="shared" ref="G108:N108" si="42">SUM(G109:G112)</f>
        <v>4152.8</v>
      </c>
      <c r="H108" s="40">
        <f t="shared" ref="H108" si="43">SUM(H109:H112)</f>
        <v>3170</v>
      </c>
      <c r="I108" s="40">
        <f t="shared" si="42"/>
        <v>2620</v>
      </c>
      <c r="J108" s="34">
        <f t="shared" si="42"/>
        <v>100</v>
      </c>
      <c r="K108" s="40">
        <f t="shared" si="42"/>
        <v>2650</v>
      </c>
      <c r="L108" s="40">
        <f t="shared" si="42"/>
        <v>2650</v>
      </c>
      <c r="M108" s="40">
        <f t="shared" si="42"/>
        <v>2620</v>
      </c>
      <c r="N108" s="40">
        <f t="shared" si="42"/>
        <v>13100</v>
      </c>
    </row>
    <row r="109" spans="1:14" ht="17.25" customHeight="1" x14ac:dyDescent="0.25">
      <c r="A109" s="38">
        <v>100</v>
      </c>
      <c r="B109" s="99"/>
      <c r="C109" s="89"/>
      <c r="D109" s="87"/>
      <c r="E109" s="40" t="s">
        <v>4</v>
      </c>
      <c r="F109" s="40">
        <f>SUM(G109:N109)</f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</row>
    <row r="110" spans="1:14" ht="17.25" customHeight="1" x14ac:dyDescent="0.25">
      <c r="A110" s="38">
        <v>101</v>
      </c>
      <c r="B110" s="99"/>
      <c r="C110" s="89"/>
      <c r="D110" s="87"/>
      <c r="E110" s="40" t="s">
        <v>5</v>
      </c>
      <c r="F110" s="40">
        <f>SUM(G110:N110)</f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</row>
    <row r="111" spans="1:14" ht="17.25" customHeight="1" x14ac:dyDescent="0.25">
      <c r="A111" s="38">
        <v>102</v>
      </c>
      <c r="B111" s="99"/>
      <c r="C111" s="89"/>
      <c r="D111" s="87"/>
      <c r="E111" s="40" t="s">
        <v>6</v>
      </c>
      <c r="F111" s="40">
        <f>SUM(G111:N111)</f>
        <v>31062.799999999999</v>
      </c>
      <c r="G111" s="40">
        <f>2200+8425-8425+4500-4185+1000+952.8-315</f>
        <v>4152.8</v>
      </c>
      <c r="H111" s="40">
        <f>200+100+1000+520+800-1000+1000+550</f>
        <v>3170</v>
      </c>
      <c r="I111" s="40">
        <f>200+100+1000+520+800</f>
        <v>2620</v>
      </c>
      <c r="J111" s="34">
        <v>100</v>
      </c>
      <c r="K111" s="40">
        <v>2650</v>
      </c>
      <c r="L111" s="40">
        <v>2650</v>
      </c>
      <c r="M111" s="40">
        <v>2620</v>
      </c>
      <c r="N111" s="40">
        <v>13100</v>
      </c>
    </row>
    <row r="112" spans="1:14" ht="33.75" customHeight="1" x14ac:dyDescent="0.25">
      <c r="A112" s="38">
        <v>103</v>
      </c>
      <c r="B112" s="99"/>
      <c r="C112" s="89"/>
      <c r="D112" s="95"/>
      <c r="E112" s="40" t="s">
        <v>55</v>
      </c>
      <c r="F112" s="40">
        <f>SUM(G112:N112)</f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</row>
    <row r="113" spans="1:14" x14ac:dyDescent="0.25">
      <c r="A113" s="38">
        <v>104</v>
      </c>
      <c r="B113" s="99"/>
      <c r="C113" s="89"/>
      <c r="D113" s="86" t="s">
        <v>58</v>
      </c>
      <c r="E113" s="40" t="s">
        <v>3</v>
      </c>
      <c r="F113" s="40">
        <f>SUM(F114:F117)</f>
        <v>7927.2</v>
      </c>
      <c r="G113" s="40">
        <f t="shared" ref="G113:N113" si="44">SUM(G114:G117)</f>
        <v>1321.2</v>
      </c>
      <c r="H113" s="40">
        <f t="shared" si="44"/>
        <v>1321.2</v>
      </c>
      <c r="I113" s="40">
        <f t="shared" si="44"/>
        <v>1321.2</v>
      </c>
      <c r="J113" s="40">
        <f t="shared" si="44"/>
        <v>1321.2</v>
      </c>
      <c r="K113" s="40">
        <f t="shared" si="44"/>
        <v>1321.2</v>
      </c>
      <c r="L113" s="40">
        <f t="shared" si="44"/>
        <v>1321.2</v>
      </c>
      <c r="M113" s="40">
        <f t="shared" si="44"/>
        <v>0</v>
      </c>
      <c r="N113" s="40">
        <f t="shared" si="44"/>
        <v>0</v>
      </c>
    </row>
    <row r="114" spans="1:14" ht="15" customHeight="1" x14ac:dyDescent="0.25">
      <c r="A114" s="38">
        <v>105</v>
      </c>
      <c r="B114" s="99"/>
      <c r="C114" s="89"/>
      <c r="D114" s="87"/>
      <c r="E114" s="40" t="s">
        <v>4</v>
      </c>
      <c r="F114" s="40">
        <f>SUM(G114:N114)</f>
        <v>0</v>
      </c>
      <c r="G114" s="40">
        <f>0</f>
        <v>0</v>
      </c>
      <c r="H114" s="40">
        <f>0</f>
        <v>0</v>
      </c>
      <c r="I114" s="40">
        <f>0</f>
        <v>0</v>
      </c>
      <c r="J114" s="40">
        <f>0</f>
        <v>0</v>
      </c>
      <c r="K114" s="40">
        <f>0</f>
        <v>0</v>
      </c>
      <c r="L114" s="40">
        <f>0</f>
        <v>0</v>
      </c>
      <c r="M114" s="40">
        <f>0</f>
        <v>0</v>
      </c>
      <c r="N114" s="40">
        <f>0</f>
        <v>0</v>
      </c>
    </row>
    <row r="115" spans="1:14" ht="15" customHeight="1" x14ac:dyDescent="0.25">
      <c r="A115" s="38">
        <v>106</v>
      </c>
      <c r="B115" s="99"/>
      <c r="C115" s="89"/>
      <c r="D115" s="87"/>
      <c r="E115" s="40" t="s">
        <v>5</v>
      </c>
      <c r="F115" s="40">
        <f>SUM(G115:N115)</f>
        <v>7927.2</v>
      </c>
      <c r="G115" s="40">
        <v>1321.2</v>
      </c>
      <c r="H115" s="40">
        <v>1321.2</v>
      </c>
      <c r="I115" s="40">
        <v>1321.2</v>
      </c>
      <c r="J115" s="40">
        <v>1321.2</v>
      </c>
      <c r="K115" s="40">
        <v>1321.2</v>
      </c>
      <c r="L115" s="40">
        <v>1321.2</v>
      </c>
      <c r="M115" s="40">
        <v>0</v>
      </c>
      <c r="N115" s="40">
        <f>0</f>
        <v>0</v>
      </c>
    </row>
    <row r="116" spans="1:14" x14ac:dyDescent="0.25">
      <c r="A116" s="38">
        <v>107</v>
      </c>
      <c r="B116" s="99"/>
      <c r="C116" s="89"/>
      <c r="D116" s="87"/>
      <c r="E116" s="40" t="s">
        <v>6</v>
      </c>
      <c r="F116" s="40">
        <f>SUM(G116:N116)</f>
        <v>0</v>
      </c>
      <c r="G116" s="40">
        <f>0</f>
        <v>0</v>
      </c>
      <c r="H116" s="40">
        <f>0</f>
        <v>0</v>
      </c>
      <c r="I116" s="40">
        <f>0</f>
        <v>0</v>
      </c>
      <c r="J116" s="40">
        <f>0</f>
        <v>0</v>
      </c>
      <c r="K116" s="40">
        <f>0</f>
        <v>0</v>
      </c>
      <c r="L116" s="40">
        <f>0</f>
        <v>0</v>
      </c>
      <c r="M116" s="40">
        <f>0</f>
        <v>0</v>
      </c>
      <c r="N116" s="40">
        <f>0</f>
        <v>0</v>
      </c>
    </row>
    <row r="117" spans="1:14" ht="36" customHeight="1" x14ac:dyDescent="0.25">
      <c r="A117" s="38">
        <v>108</v>
      </c>
      <c r="B117" s="99"/>
      <c r="C117" s="89"/>
      <c r="D117" s="95"/>
      <c r="E117" s="40" t="s">
        <v>55</v>
      </c>
      <c r="F117" s="40">
        <f>SUM(G117:N117)</f>
        <v>0</v>
      </c>
      <c r="G117" s="40">
        <f>0</f>
        <v>0</v>
      </c>
      <c r="H117" s="40">
        <f>0</f>
        <v>0</v>
      </c>
      <c r="I117" s="40">
        <f>0</f>
        <v>0</v>
      </c>
      <c r="J117" s="40">
        <f>0</f>
        <v>0</v>
      </c>
      <c r="K117" s="40">
        <f>0</f>
        <v>0</v>
      </c>
      <c r="L117" s="40">
        <f>0</f>
        <v>0</v>
      </c>
      <c r="M117" s="40">
        <f>0</f>
        <v>0</v>
      </c>
      <c r="N117" s="40">
        <f>0</f>
        <v>0</v>
      </c>
    </row>
    <row r="118" spans="1:14" x14ac:dyDescent="0.25">
      <c r="A118" s="38">
        <v>109</v>
      </c>
      <c r="B118" s="99"/>
      <c r="C118" s="89"/>
      <c r="D118" s="86" t="s">
        <v>57</v>
      </c>
      <c r="E118" s="40" t="s">
        <v>3</v>
      </c>
      <c r="F118" s="40">
        <f>SUM(F119:F122)</f>
        <v>204</v>
      </c>
      <c r="G118" s="40">
        <f t="shared" ref="G118:N118" si="45">SUM(G119:G122)</f>
        <v>34</v>
      </c>
      <c r="H118" s="40">
        <f t="shared" si="45"/>
        <v>34</v>
      </c>
      <c r="I118" s="40">
        <f t="shared" si="45"/>
        <v>34</v>
      </c>
      <c r="J118" s="40">
        <f t="shared" si="45"/>
        <v>34</v>
      </c>
      <c r="K118" s="40">
        <f t="shared" si="45"/>
        <v>34</v>
      </c>
      <c r="L118" s="40">
        <f t="shared" si="45"/>
        <v>34</v>
      </c>
      <c r="M118" s="40">
        <f t="shared" si="45"/>
        <v>0</v>
      </c>
      <c r="N118" s="40">
        <f t="shared" si="45"/>
        <v>0</v>
      </c>
    </row>
    <row r="119" spans="1:14" ht="18" customHeight="1" x14ac:dyDescent="0.25">
      <c r="A119" s="38">
        <v>110</v>
      </c>
      <c r="B119" s="99"/>
      <c r="C119" s="89"/>
      <c r="D119" s="87"/>
      <c r="E119" s="40" t="s">
        <v>4</v>
      </c>
      <c r="F119" s="40">
        <f>SUM(G119:N119)</f>
        <v>0</v>
      </c>
      <c r="G119" s="40">
        <f>0</f>
        <v>0</v>
      </c>
      <c r="H119" s="40">
        <f>0</f>
        <v>0</v>
      </c>
      <c r="I119" s="40">
        <f>0</f>
        <v>0</v>
      </c>
      <c r="J119" s="40">
        <f>0</f>
        <v>0</v>
      </c>
      <c r="K119" s="40">
        <f>0</f>
        <v>0</v>
      </c>
      <c r="L119" s="40">
        <f>0</f>
        <v>0</v>
      </c>
      <c r="M119" s="40">
        <f>0</f>
        <v>0</v>
      </c>
      <c r="N119" s="40">
        <f>0</f>
        <v>0</v>
      </c>
    </row>
    <row r="120" spans="1:14" ht="18" customHeight="1" x14ac:dyDescent="0.25">
      <c r="A120" s="38">
        <v>111</v>
      </c>
      <c r="B120" s="99"/>
      <c r="C120" s="89"/>
      <c r="D120" s="87"/>
      <c r="E120" s="40" t="s">
        <v>5</v>
      </c>
      <c r="F120" s="40">
        <f>SUM(G120:N120)</f>
        <v>204</v>
      </c>
      <c r="G120" s="40">
        <v>34</v>
      </c>
      <c r="H120" s="40">
        <v>34</v>
      </c>
      <c r="I120" s="40">
        <v>34</v>
      </c>
      <c r="J120" s="40">
        <v>34</v>
      </c>
      <c r="K120" s="40">
        <v>34</v>
      </c>
      <c r="L120" s="40">
        <v>34</v>
      </c>
      <c r="M120" s="40">
        <v>0</v>
      </c>
      <c r="N120" s="40">
        <f>0</f>
        <v>0</v>
      </c>
    </row>
    <row r="121" spans="1:14" x14ac:dyDescent="0.25">
      <c r="A121" s="38">
        <v>112</v>
      </c>
      <c r="B121" s="99"/>
      <c r="C121" s="89"/>
      <c r="D121" s="87"/>
      <c r="E121" s="40" t="s">
        <v>6</v>
      </c>
      <c r="F121" s="40">
        <f>SUM(G121:N121)</f>
        <v>0</v>
      </c>
      <c r="G121" s="40">
        <f>0</f>
        <v>0</v>
      </c>
      <c r="H121" s="40">
        <f>0</f>
        <v>0</v>
      </c>
      <c r="I121" s="40">
        <f>0</f>
        <v>0</v>
      </c>
      <c r="J121" s="40">
        <f>0</f>
        <v>0</v>
      </c>
      <c r="K121" s="40">
        <f>0</f>
        <v>0</v>
      </c>
      <c r="L121" s="40">
        <f>0</f>
        <v>0</v>
      </c>
      <c r="M121" s="40">
        <f>0</f>
        <v>0</v>
      </c>
      <c r="N121" s="40">
        <f>0</f>
        <v>0</v>
      </c>
    </row>
    <row r="122" spans="1:14" ht="37.5" customHeight="1" x14ac:dyDescent="0.25">
      <c r="A122" s="38">
        <v>113</v>
      </c>
      <c r="B122" s="99"/>
      <c r="C122" s="90"/>
      <c r="D122" s="87"/>
      <c r="E122" s="40" t="s">
        <v>55</v>
      </c>
      <c r="F122" s="40">
        <f>SUM(G122:N122)</f>
        <v>0</v>
      </c>
      <c r="G122" s="40">
        <f>0</f>
        <v>0</v>
      </c>
      <c r="H122" s="40">
        <f>0</f>
        <v>0</v>
      </c>
      <c r="I122" s="40">
        <f>0</f>
        <v>0</v>
      </c>
      <c r="J122" s="40">
        <f>0</f>
        <v>0</v>
      </c>
      <c r="K122" s="40">
        <f>0</f>
        <v>0</v>
      </c>
      <c r="L122" s="40">
        <f>0</f>
        <v>0</v>
      </c>
      <c r="M122" s="40">
        <f>0</f>
        <v>0</v>
      </c>
      <c r="N122" s="40">
        <f>0</f>
        <v>0</v>
      </c>
    </row>
    <row r="123" spans="1:14" ht="17.25" customHeight="1" x14ac:dyDescent="0.25">
      <c r="A123" s="38">
        <v>114</v>
      </c>
      <c r="B123" s="96"/>
      <c r="C123" s="88" t="s">
        <v>51</v>
      </c>
      <c r="D123" s="91" t="s">
        <v>7</v>
      </c>
      <c r="E123" s="40" t="s">
        <v>3</v>
      </c>
      <c r="F123" s="40">
        <f>SUM(F124:F127)</f>
        <v>996877</v>
      </c>
      <c r="G123" s="40">
        <f t="shared" ref="G123:N123" si="46">SUM(G124:G127)</f>
        <v>87741.7</v>
      </c>
      <c r="H123" s="40">
        <f t="shared" si="46"/>
        <v>84831.400000000023</v>
      </c>
      <c r="I123" s="40">
        <f t="shared" si="46"/>
        <v>91372.9</v>
      </c>
      <c r="J123" s="34">
        <f t="shared" si="46"/>
        <v>75200.599999999991</v>
      </c>
      <c r="K123" s="40">
        <f t="shared" si="46"/>
        <v>81005.2</v>
      </c>
      <c r="L123" s="40">
        <f t="shared" si="46"/>
        <v>81005.2</v>
      </c>
      <c r="M123" s="40">
        <f t="shared" si="46"/>
        <v>82620</v>
      </c>
      <c r="N123" s="40">
        <f t="shared" si="46"/>
        <v>413100</v>
      </c>
    </row>
    <row r="124" spans="1:14" ht="17.25" customHeight="1" x14ac:dyDescent="0.25">
      <c r="A124" s="38">
        <v>115</v>
      </c>
      <c r="B124" s="97"/>
      <c r="C124" s="89"/>
      <c r="D124" s="91"/>
      <c r="E124" s="40" t="s">
        <v>4</v>
      </c>
      <c r="F124" s="40">
        <f>SUM(G124:N124)</f>
        <v>0</v>
      </c>
      <c r="G124" s="40">
        <f>G119+G114+G109+G104</f>
        <v>0</v>
      </c>
      <c r="H124" s="40">
        <f t="shared" ref="H124:H127" si="47">H119+H114+H109+H104</f>
        <v>0</v>
      </c>
      <c r="I124" s="40">
        <f t="shared" ref="I124:N127" si="48">I119+I114+I109+I104</f>
        <v>0</v>
      </c>
      <c r="J124" s="40">
        <f t="shared" si="48"/>
        <v>0</v>
      </c>
      <c r="K124" s="40">
        <f t="shared" si="48"/>
        <v>0</v>
      </c>
      <c r="L124" s="40">
        <f t="shared" si="48"/>
        <v>0</v>
      </c>
      <c r="M124" s="40">
        <f t="shared" si="48"/>
        <v>0</v>
      </c>
      <c r="N124" s="40">
        <f t="shared" si="48"/>
        <v>0</v>
      </c>
    </row>
    <row r="125" spans="1:14" ht="17.25" customHeight="1" x14ac:dyDescent="0.25">
      <c r="A125" s="38">
        <v>116</v>
      </c>
      <c r="B125" s="97"/>
      <c r="C125" s="89"/>
      <c r="D125" s="91"/>
      <c r="E125" s="40" t="s">
        <v>5</v>
      </c>
      <c r="F125" s="40">
        <f>SUM(G125:N125)</f>
        <v>23133.4</v>
      </c>
      <c r="G125" s="40">
        <f t="shared" ref="G125:N127" si="49">G120+G115+G110+G105</f>
        <v>7315.2</v>
      </c>
      <c r="H125" s="40">
        <f t="shared" si="47"/>
        <v>2751.1000000000004</v>
      </c>
      <c r="I125" s="40">
        <f t="shared" si="49"/>
        <v>9001.5</v>
      </c>
      <c r="J125" s="40">
        <f t="shared" si="48"/>
        <v>1355.2</v>
      </c>
      <c r="K125" s="40">
        <f t="shared" si="49"/>
        <v>1355.2</v>
      </c>
      <c r="L125" s="40">
        <f t="shared" si="49"/>
        <v>1355.2</v>
      </c>
      <c r="M125" s="40">
        <f>M120+M115+M110+M105</f>
        <v>0</v>
      </c>
      <c r="N125" s="40">
        <f t="shared" si="49"/>
        <v>0</v>
      </c>
    </row>
    <row r="126" spans="1:14" ht="17.25" customHeight="1" x14ac:dyDescent="0.25">
      <c r="A126" s="38">
        <v>117</v>
      </c>
      <c r="B126" s="97"/>
      <c r="C126" s="89"/>
      <c r="D126" s="91"/>
      <c r="E126" s="40" t="s">
        <v>6</v>
      </c>
      <c r="F126" s="40">
        <f>SUM(G126:N126)</f>
        <v>973743.6</v>
      </c>
      <c r="G126" s="40">
        <f t="shared" si="49"/>
        <v>80426.5</v>
      </c>
      <c r="H126" s="40">
        <f t="shared" si="47"/>
        <v>82080.300000000017</v>
      </c>
      <c r="I126" s="40">
        <f t="shared" si="49"/>
        <v>82371.399999999994</v>
      </c>
      <c r="J126" s="34">
        <f t="shared" si="48"/>
        <v>73845.399999999994</v>
      </c>
      <c r="K126" s="40">
        <f t="shared" si="49"/>
        <v>79650</v>
      </c>
      <c r="L126" s="40">
        <f t="shared" si="49"/>
        <v>79650</v>
      </c>
      <c r="M126" s="40">
        <f t="shared" si="49"/>
        <v>82620</v>
      </c>
      <c r="N126" s="40">
        <f t="shared" si="49"/>
        <v>413100</v>
      </c>
    </row>
    <row r="127" spans="1:14" ht="33" customHeight="1" x14ac:dyDescent="0.25">
      <c r="A127" s="38">
        <v>118</v>
      </c>
      <c r="B127" s="98"/>
      <c r="C127" s="90"/>
      <c r="D127" s="91"/>
      <c r="E127" s="40" t="s">
        <v>55</v>
      </c>
      <c r="F127" s="40">
        <f>SUM(G127:N127)</f>
        <v>0</v>
      </c>
      <c r="G127" s="40">
        <f t="shared" si="49"/>
        <v>0</v>
      </c>
      <c r="H127" s="40">
        <f t="shared" si="47"/>
        <v>0</v>
      </c>
      <c r="I127" s="40">
        <f t="shared" si="49"/>
        <v>0</v>
      </c>
      <c r="J127" s="40">
        <f t="shared" si="48"/>
        <v>0</v>
      </c>
      <c r="K127" s="40">
        <f t="shared" si="49"/>
        <v>0</v>
      </c>
      <c r="L127" s="40">
        <f t="shared" si="49"/>
        <v>0</v>
      </c>
      <c r="M127" s="40">
        <f t="shared" si="49"/>
        <v>0</v>
      </c>
      <c r="N127" s="40">
        <f t="shared" si="49"/>
        <v>0</v>
      </c>
    </row>
    <row r="128" spans="1:14" ht="15.75" customHeight="1" x14ac:dyDescent="0.25">
      <c r="A128" s="38">
        <v>119</v>
      </c>
      <c r="B128" s="99" t="s">
        <v>42</v>
      </c>
      <c r="C128" s="88" t="s">
        <v>52</v>
      </c>
      <c r="D128" s="91" t="s">
        <v>11</v>
      </c>
      <c r="E128" s="40" t="s">
        <v>3</v>
      </c>
      <c r="F128" s="40">
        <f>SUM(F129:F132)</f>
        <v>139915.70000000001</v>
      </c>
      <c r="G128" s="40">
        <f t="shared" ref="G128:N128" si="50">SUM(G129:G132)</f>
        <v>54733.9</v>
      </c>
      <c r="H128" s="40">
        <f>SUM(H129:H132)</f>
        <v>13980.8</v>
      </c>
      <c r="I128" s="40">
        <f>SUM(I129:I132)</f>
        <v>32903.1</v>
      </c>
      <c r="J128" s="40">
        <f t="shared" ref="J128" si="51">SUM(J129:J132)</f>
        <v>12310.1</v>
      </c>
      <c r="K128" s="40">
        <f t="shared" si="50"/>
        <v>12310</v>
      </c>
      <c r="L128" s="40">
        <f t="shared" si="50"/>
        <v>13677.8</v>
      </c>
      <c r="M128" s="40">
        <f t="shared" si="50"/>
        <v>0</v>
      </c>
      <c r="N128" s="40">
        <f t="shared" si="50"/>
        <v>0</v>
      </c>
    </row>
    <row r="129" spans="1:14" ht="16.5" customHeight="1" x14ac:dyDescent="0.25">
      <c r="A129" s="38">
        <v>120</v>
      </c>
      <c r="B129" s="99"/>
      <c r="C129" s="89"/>
      <c r="D129" s="91"/>
      <c r="E129" s="40" t="s">
        <v>4</v>
      </c>
      <c r="F129" s="40">
        <f>SUM(G129:N129)</f>
        <v>37134.299999999996</v>
      </c>
      <c r="G129" s="40">
        <v>17124.599999999999</v>
      </c>
      <c r="H129" s="40">
        <v>3293.8</v>
      </c>
      <c r="I129" s="40">
        <v>4020.1</v>
      </c>
      <c r="J129" s="40">
        <v>4080.8</v>
      </c>
      <c r="K129" s="40">
        <v>4080.8</v>
      </c>
      <c r="L129" s="40">
        <v>4534.2</v>
      </c>
      <c r="M129" s="40">
        <v>0</v>
      </c>
      <c r="N129" s="40">
        <v>0</v>
      </c>
    </row>
    <row r="130" spans="1:14" ht="16.5" customHeight="1" x14ac:dyDescent="0.25">
      <c r="A130" s="38">
        <v>121</v>
      </c>
      <c r="B130" s="99"/>
      <c r="C130" s="89"/>
      <c r="D130" s="91"/>
      <c r="E130" s="40" t="s">
        <v>5</v>
      </c>
      <c r="F130" s="40">
        <f>SUM(G130:N130)</f>
        <v>77608.3</v>
      </c>
      <c r="G130" s="40">
        <v>29152.7</v>
      </c>
      <c r="H130" s="40">
        <v>5151.8</v>
      </c>
      <c r="I130" s="40">
        <v>23446.400000000001</v>
      </c>
      <c r="J130" s="40">
        <v>6382.8</v>
      </c>
      <c r="K130" s="40">
        <v>6382.7</v>
      </c>
      <c r="L130" s="40">
        <v>7091.9</v>
      </c>
      <c r="M130" s="40">
        <v>0</v>
      </c>
      <c r="N130" s="40">
        <v>0</v>
      </c>
    </row>
    <row r="131" spans="1:14" ht="16.5" customHeight="1" x14ac:dyDescent="0.25">
      <c r="A131" s="38">
        <v>122</v>
      </c>
      <c r="B131" s="99"/>
      <c r="C131" s="89"/>
      <c r="D131" s="91"/>
      <c r="E131" s="40" t="s">
        <v>6</v>
      </c>
      <c r="F131" s="40">
        <f>SUM(G131:N131)</f>
        <v>25173.100000000002</v>
      </c>
      <c r="G131" s="40">
        <v>8456.6</v>
      </c>
      <c r="H131" s="40">
        <f>1490.5+109.8+3934.9</f>
        <v>5535.2</v>
      </c>
      <c r="I131" s="40">
        <v>5436.6</v>
      </c>
      <c r="J131" s="40">
        <v>1846.5</v>
      </c>
      <c r="K131" s="40">
        <v>1846.5</v>
      </c>
      <c r="L131" s="40">
        <v>2051.6999999999998</v>
      </c>
      <c r="M131" s="40">
        <v>0</v>
      </c>
      <c r="N131" s="40">
        <v>0</v>
      </c>
    </row>
    <row r="132" spans="1:14" ht="33" customHeight="1" x14ac:dyDescent="0.25">
      <c r="A132" s="38">
        <v>123</v>
      </c>
      <c r="B132" s="99"/>
      <c r="C132" s="90"/>
      <c r="D132" s="91"/>
      <c r="E132" s="40" t="s">
        <v>55</v>
      </c>
      <c r="F132" s="40">
        <f>SUM(G132:N132)</f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</row>
    <row r="133" spans="1:14" x14ac:dyDescent="0.25">
      <c r="A133" s="38">
        <v>124</v>
      </c>
      <c r="B133" s="86"/>
      <c r="C133" s="88" t="s">
        <v>14</v>
      </c>
      <c r="D133" s="91" t="s">
        <v>7</v>
      </c>
      <c r="E133" s="40" t="s">
        <v>3</v>
      </c>
      <c r="F133" s="40">
        <f>SUM(F134:F137)</f>
        <v>1288701.3</v>
      </c>
      <c r="G133" s="40">
        <f t="shared" ref="G133:N133" si="52">SUM(G134:G137)</f>
        <v>154699.09999999998</v>
      </c>
      <c r="H133" s="40">
        <f t="shared" si="52"/>
        <v>117217.20000000003</v>
      </c>
      <c r="I133" s="40">
        <f t="shared" si="52"/>
        <v>169952.5</v>
      </c>
      <c r="J133" s="34">
        <f>SUM(J134:J137)</f>
        <v>136166.5</v>
      </c>
      <c r="K133" s="40">
        <f t="shared" si="52"/>
        <v>95503.3</v>
      </c>
      <c r="L133" s="40">
        <f t="shared" si="52"/>
        <v>97962.700000000012</v>
      </c>
      <c r="M133" s="40">
        <f t="shared" si="52"/>
        <v>86200</v>
      </c>
      <c r="N133" s="40">
        <f t="shared" si="52"/>
        <v>431000</v>
      </c>
    </row>
    <row r="134" spans="1:14" ht="16.899999999999999" customHeight="1" x14ac:dyDescent="0.25">
      <c r="A134" s="38">
        <v>125</v>
      </c>
      <c r="B134" s="87"/>
      <c r="C134" s="89"/>
      <c r="D134" s="91"/>
      <c r="E134" s="40" t="s">
        <v>4</v>
      </c>
      <c r="F134" s="40">
        <f>SUM(G134:N134)</f>
        <v>37134.299999999996</v>
      </c>
      <c r="G134" s="40">
        <f>G129+G59+G79+G84+G94+G99+G104+G109+G114+G119+G69</f>
        <v>17124.599999999999</v>
      </c>
      <c r="H134" s="40">
        <f t="shared" ref="H134" si="53">H129+H59+H79+H84+H94+H99+H104+H109+H114+H119+H69</f>
        <v>3293.8</v>
      </c>
      <c r="I134" s="40">
        <f t="shared" ref="I134:N135" si="54">I129+I59+I79+I84+I94+I99+I104+I109+I114+I119+I69</f>
        <v>4020.1</v>
      </c>
      <c r="J134" s="40">
        <f t="shared" si="54"/>
        <v>4080.8</v>
      </c>
      <c r="K134" s="40">
        <f t="shared" si="54"/>
        <v>4080.8</v>
      </c>
      <c r="L134" s="40">
        <f t="shared" si="54"/>
        <v>4534.2</v>
      </c>
      <c r="M134" s="40">
        <f t="shared" si="54"/>
        <v>0</v>
      </c>
      <c r="N134" s="40">
        <f t="shared" si="54"/>
        <v>0</v>
      </c>
    </row>
    <row r="135" spans="1:14" ht="18" customHeight="1" x14ac:dyDescent="0.25">
      <c r="A135" s="38">
        <v>126</v>
      </c>
      <c r="B135" s="87"/>
      <c r="C135" s="89"/>
      <c r="D135" s="91"/>
      <c r="E135" s="40" t="s">
        <v>5</v>
      </c>
      <c r="F135" s="40">
        <f>SUM(G135:N135)</f>
        <v>137205.5</v>
      </c>
      <c r="G135" s="40">
        <f>G130+G60+G80+G85+G95+G100+G105+G110+G115+G120+G70</f>
        <v>37763.299999999996</v>
      </c>
      <c r="H135" s="40">
        <f>H130+H60+H80+H85+H95+H100+H105+H110+H115+H120+H70</f>
        <v>10186.800000000001</v>
      </c>
      <c r="I135" s="40">
        <f t="shared" ref="I135:N135" si="55">I130+I60+I80+I85+I95+I100+I105+I110+I115+I120+I70</f>
        <v>44623.5</v>
      </c>
      <c r="J135" s="34">
        <f t="shared" si="54"/>
        <v>26049.199999999997</v>
      </c>
      <c r="K135" s="40">
        <f t="shared" si="55"/>
        <v>8926</v>
      </c>
      <c r="L135" s="40">
        <f t="shared" si="55"/>
        <v>9656.7000000000007</v>
      </c>
      <c r="M135" s="40">
        <f t="shared" si="55"/>
        <v>0</v>
      </c>
      <c r="N135" s="40">
        <f t="shared" si="55"/>
        <v>0</v>
      </c>
    </row>
    <row r="136" spans="1:14" ht="15.6" customHeight="1" x14ac:dyDescent="0.25">
      <c r="A136" s="38">
        <v>127</v>
      </c>
      <c r="B136" s="87"/>
      <c r="C136" s="89"/>
      <c r="D136" s="91"/>
      <c r="E136" s="40" t="s">
        <v>6</v>
      </c>
      <c r="F136" s="40">
        <f>SUM(G136:N136)</f>
        <v>1114361.5</v>
      </c>
      <c r="G136" s="40">
        <f>G131+G61+G81+G86+G96+G101+G106+G111+G116+G121+G71</f>
        <v>99811.199999999997</v>
      </c>
      <c r="H136" s="40">
        <f>H131+H61+H81+H86+H96+H101+H106+H111+H116+H121+H71</f>
        <v>103736.60000000002</v>
      </c>
      <c r="I136" s="40">
        <f>I131+I61+I81+I86+I96+I101+I106+I111+I116+I121+I71</f>
        <v>121308.9</v>
      </c>
      <c r="J136" s="34">
        <f>J131+J61+J66+J81+J86+J96+J101+J106+J111+J116+J121+J71</f>
        <v>106036.5</v>
      </c>
      <c r="K136" s="40">
        <f t="shared" ref="K136:N137" si="56">K131+K61+K81+K86+K96+K101+K106+K111+K116+K121+K71</f>
        <v>82496.5</v>
      </c>
      <c r="L136" s="40">
        <f t="shared" si="56"/>
        <v>83771.8</v>
      </c>
      <c r="M136" s="40">
        <f t="shared" si="56"/>
        <v>86200</v>
      </c>
      <c r="N136" s="40">
        <f t="shared" si="56"/>
        <v>431000</v>
      </c>
    </row>
    <row r="137" spans="1:14" ht="29.45" customHeight="1" x14ac:dyDescent="0.25">
      <c r="A137" s="38">
        <v>128</v>
      </c>
      <c r="B137" s="95"/>
      <c r="C137" s="90"/>
      <c r="D137" s="91"/>
      <c r="E137" s="40" t="s">
        <v>55</v>
      </c>
      <c r="F137" s="40">
        <f>SUM(G137:N137)</f>
        <v>0</v>
      </c>
      <c r="G137" s="40">
        <f>G132+G62+G82+G87+G97+G102+G107+G112+G117+G122+G72</f>
        <v>0</v>
      </c>
      <c r="H137" s="40">
        <f>H132+H62+H82+H87+H97+H102+H107+H112+H117+H122+H72</f>
        <v>0</v>
      </c>
      <c r="I137" s="40">
        <f>I132+I62+I82+I87+I97+I102+I107+I112+I117+I122+I72</f>
        <v>0</v>
      </c>
      <c r="J137" s="40">
        <f>J132+J62+J82+J87+J97+J102+J107+J112+J117+J122+J72</f>
        <v>0</v>
      </c>
      <c r="K137" s="40">
        <f t="shared" si="56"/>
        <v>0</v>
      </c>
      <c r="L137" s="40">
        <f t="shared" si="56"/>
        <v>0</v>
      </c>
      <c r="M137" s="40">
        <f t="shared" si="56"/>
        <v>0</v>
      </c>
      <c r="N137" s="40">
        <f t="shared" si="56"/>
        <v>0</v>
      </c>
    </row>
    <row r="138" spans="1:14" x14ac:dyDescent="0.25">
      <c r="A138" s="38">
        <v>129</v>
      </c>
      <c r="B138" s="91"/>
      <c r="C138" s="92" t="s">
        <v>65</v>
      </c>
      <c r="D138" s="86" t="s">
        <v>7</v>
      </c>
      <c r="E138" s="40" t="s">
        <v>3</v>
      </c>
      <c r="F138" s="40">
        <f>SUM(F139:F142)</f>
        <v>3260010.0999999996</v>
      </c>
      <c r="G138" s="40">
        <f t="shared" ref="G138:N138" si="57">SUM(G139:G142)</f>
        <v>365649.7</v>
      </c>
      <c r="H138" s="40">
        <f t="shared" si="57"/>
        <v>258503.1</v>
      </c>
      <c r="I138" s="40">
        <f t="shared" si="57"/>
        <v>355436</v>
      </c>
      <c r="J138" s="34">
        <f t="shared" si="57"/>
        <v>315125.3</v>
      </c>
      <c r="K138" s="40">
        <f t="shared" si="57"/>
        <v>248353.3</v>
      </c>
      <c r="L138" s="40">
        <f t="shared" si="57"/>
        <v>256062.69999999998</v>
      </c>
      <c r="M138" s="40">
        <f t="shared" si="57"/>
        <v>244730</v>
      </c>
      <c r="N138" s="40">
        <f t="shared" si="57"/>
        <v>1216150</v>
      </c>
    </row>
    <row r="139" spans="1:14" ht="22.5" customHeight="1" x14ac:dyDescent="0.25">
      <c r="A139" s="38">
        <v>130</v>
      </c>
      <c r="B139" s="91"/>
      <c r="C139" s="93"/>
      <c r="D139" s="87"/>
      <c r="E139" s="40" t="s">
        <v>4</v>
      </c>
      <c r="F139" s="40">
        <f>SUM(G139:N139)</f>
        <v>37134.299999999996</v>
      </c>
      <c r="G139" s="40">
        <f t="shared" ref="G139:N142" si="58">G42+G53+G134</f>
        <v>17124.599999999999</v>
      </c>
      <c r="H139" s="40">
        <f t="shared" si="58"/>
        <v>3293.8</v>
      </c>
      <c r="I139" s="40">
        <f t="shared" si="58"/>
        <v>4020.1</v>
      </c>
      <c r="J139" s="40">
        <f t="shared" si="58"/>
        <v>4080.8</v>
      </c>
      <c r="K139" s="40">
        <f t="shared" si="58"/>
        <v>4080.8</v>
      </c>
      <c r="L139" s="40">
        <f t="shared" si="58"/>
        <v>4534.2</v>
      </c>
      <c r="M139" s="40">
        <f t="shared" si="58"/>
        <v>0</v>
      </c>
      <c r="N139" s="40">
        <f t="shared" si="58"/>
        <v>0</v>
      </c>
    </row>
    <row r="140" spans="1:14" ht="32.25" customHeight="1" x14ac:dyDescent="0.25">
      <c r="A140" s="38">
        <v>131</v>
      </c>
      <c r="B140" s="91"/>
      <c r="C140" s="93"/>
      <c r="D140" s="87"/>
      <c r="E140" s="40" t="s">
        <v>5</v>
      </c>
      <c r="F140" s="40">
        <f>SUM(G140:N140)</f>
        <v>268429.5</v>
      </c>
      <c r="G140" s="40">
        <f t="shared" si="58"/>
        <v>129956.69999999998</v>
      </c>
      <c r="H140" s="40">
        <f t="shared" si="58"/>
        <v>17191.800000000003</v>
      </c>
      <c r="I140" s="40">
        <f t="shared" si="58"/>
        <v>76649.100000000006</v>
      </c>
      <c r="J140" s="34">
        <f t="shared" si="58"/>
        <v>26049.199999999997</v>
      </c>
      <c r="K140" s="40">
        <f t="shared" si="58"/>
        <v>8926</v>
      </c>
      <c r="L140" s="40">
        <f t="shared" si="58"/>
        <v>9656.7000000000007</v>
      </c>
      <c r="M140" s="40">
        <f t="shared" si="58"/>
        <v>0</v>
      </c>
      <c r="N140" s="40">
        <f t="shared" si="58"/>
        <v>0</v>
      </c>
    </row>
    <row r="141" spans="1:14" ht="15.75" customHeight="1" x14ac:dyDescent="0.25">
      <c r="A141" s="38">
        <v>132</v>
      </c>
      <c r="B141" s="91"/>
      <c r="C141" s="93"/>
      <c r="D141" s="87"/>
      <c r="E141" s="40" t="s">
        <v>6</v>
      </c>
      <c r="F141" s="40">
        <f>SUM(G141:N141)</f>
        <v>2954446.3</v>
      </c>
      <c r="G141" s="40">
        <f t="shared" si="58"/>
        <v>218568.40000000002</v>
      </c>
      <c r="H141" s="40">
        <f t="shared" si="58"/>
        <v>238017.5</v>
      </c>
      <c r="I141" s="40">
        <f t="shared" si="58"/>
        <v>274766.8</v>
      </c>
      <c r="J141" s="34">
        <f t="shared" si="58"/>
        <v>284995.3</v>
      </c>
      <c r="K141" s="40">
        <f t="shared" si="58"/>
        <v>235346.5</v>
      </c>
      <c r="L141" s="40">
        <f t="shared" si="58"/>
        <v>241871.8</v>
      </c>
      <c r="M141" s="40">
        <f t="shared" si="58"/>
        <v>244730</v>
      </c>
      <c r="N141" s="40">
        <f t="shared" si="58"/>
        <v>1216150</v>
      </c>
    </row>
    <row r="142" spans="1:14" ht="32.25" customHeight="1" x14ac:dyDescent="0.25">
      <c r="A142" s="38">
        <v>133</v>
      </c>
      <c r="B142" s="91"/>
      <c r="C142" s="94"/>
      <c r="D142" s="95"/>
      <c r="E142" s="40" t="s">
        <v>55</v>
      </c>
      <c r="F142" s="40">
        <f>SUM(G142:N142)</f>
        <v>0</v>
      </c>
      <c r="G142" s="40">
        <f t="shared" si="58"/>
        <v>0</v>
      </c>
      <c r="H142" s="40">
        <f t="shared" si="58"/>
        <v>0</v>
      </c>
      <c r="I142" s="40">
        <f t="shared" si="58"/>
        <v>0</v>
      </c>
      <c r="J142" s="40">
        <f t="shared" si="58"/>
        <v>0</v>
      </c>
      <c r="K142" s="40">
        <f t="shared" si="58"/>
        <v>0</v>
      </c>
      <c r="L142" s="40">
        <f t="shared" si="58"/>
        <v>0</v>
      </c>
      <c r="M142" s="40">
        <f t="shared" si="58"/>
        <v>0</v>
      </c>
      <c r="N142" s="40">
        <f t="shared" si="58"/>
        <v>0</v>
      </c>
    </row>
    <row r="143" spans="1:14" ht="13.9" customHeight="1" x14ac:dyDescent="0.25">
      <c r="A143" s="38">
        <v>134</v>
      </c>
      <c r="B143" s="80" t="s">
        <v>8</v>
      </c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2"/>
    </row>
    <row r="144" spans="1:14" x14ac:dyDescent="0.25">
      <c r="A144" s="38">
        <v>135</v>
      </c>
      <c r="B144" s="86"/>
      <c r="C144" s="88" t="s">
        <v>9</v>
      </c>
      <c r="D144" s="86" t="s">
        <v>7</v>
      </c>
      <c r="E144" s="40" t="s">
        <v>3</v>
      </c>
      <c r="F144" s="40">
        <f>SUM(F145:F148)</f>
        <v>58947.1</v>
      </c>
      <c r="G144" s="40">
        <f t="shared" ref="G144:N144" si="59">SUM(G145:G148)</f>
        <v>29404.799999999999</v>
      </c>
      <c r="H144" s="40">
        <f t="shared" si="59"/>
        <v>2100</v>
      </c>
      <c r="I144" s="40">
        <f t="shared" si="59"/>
        <v>27012.5</v>
      </c>
      <c r="J144" s="34">
        <f t="shared" si="59"/>
        <v>429.8</v>
      </c>
      <c r="K144" s="40">
        <f t="shared" si="59"/>
        <v>0</v>
      </c>
      <c r="L144" s="40">
        <f t="shared" si="59"/>
        <v>0</v>
      </c>
      <c r="M144" s="40">
        <f t="shared" si="59"/>
        <v>0</v>
      </c>
      <c r="N144" s="40">
        <f t="shared" si="59"/>
        <v>0</v>
      </c>
    </row>
    <row r="145" spans="1:14" ht="17.25" customHeight="1" x14ac:dyDescent="0.25">
      <c r="A145" s="38">
        <v>136</v>
      </c>
      <c r="B145" s="87"/>
      <c r="C145" s="89"/>
      <c r="D145" s="87"/>
      <c r="E145" s="40" t="s">
        <v>4</v>
      </c>
      <c r="F145" s="40">
        <f>SUM(G145:N145)</f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</row>
    <row r="146" spans="1:14" ht="31.5" customHeight="1" x14ac:dyDescent="0.25">
      <c r="A146" s="38">
        <v>137</v>
      </c>
      <c r="B146" s="87"/>
      <c r="C146" s="89"/>
      <c r="D146" s="87"/>
      <c r="E146" s="40" t="s">
        <v>5</v>
      </c>
      <c r="F146" s="40">
        <f>SUM(G146:N146)</f>
        <v>52609.2</v>
      </c>
      <c r="G146" s="40">
        <f>26947.6</f>
        <v>26947.599999999999</v>
      </c>
      <c r="H146" s="40">
        <v>0</v>
      </c>
      <c r="I146" s="40">
        <v>25661.599999999999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</row>
    <row r="147" spans="1:14" ht="15.75" customHeight="1" x14ac:dyDescent="0.25">
      <c r="A147" s="38">
        <v>138</v>
      </c>
      <c r="B147" s="87"/>
      <c r="C147" s="89"/>
      <c r="D147" s="87"/>
      <c r="E147" s="40" t="s">
        <v>6</v>
      </c>
      <c r="F147" s="40">
        <f>SUM(G147:N147)</f>
        <v>6337.9000000000005</v>
      </c>
      <c r="G147" s="40">
        <f>1418.3+263.9+775</f>
        <v>2457.1999999999998</v>
      </c>
      <c r="H147" s="40">
        <v>2100</v>
      </c>
      <c r="I147" s="40">
        <v>1350.9</v>
      </c>
      <c r="J147" s="34">
        <v>429.8</v>
      </c>
      <c r="K147" s="40">
        <v>0</v>
      </c>
      <c r="L147" s="40">
        <v>0</v>
      </c>
      <c r="M147" s="40">
        <v>0</v>
      </c>
      <c r="N147" s="40">
        <v>0</v>
      </c>
    </row>
    <row r="148" spans="1:14" ht="31.5" customHeight="1" x14ac:dyDescent="0.25">
      <c r="A148" s="38">
        <v>139</v>
      </c>
      <c r="B148" s="87"/>
      <c r="C148" s="90"/>
      <c r="D148" s="87"/>
      <c r="E148" s="40" t="s">
        <v>55</v>
      </c>
      <c r="F148" s="40">
        <f>SUM(G148:N148)</f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0</v>
      </c>
    </row>
    <row r="149" spans="1:14" ht="16.5" customHeight="1" x14ac:dyDescent="0.25">
      <c r="A149" s="38">
        <v>140</v>
      </c>
      <c r="B149" s="86"/>
      <c r="C149" s="88" t="s">
        <v>16</v>
      </c>
      <c r="D149" s="86" t="s">
        <v>7</v>
      </c>
      <c r="E149" s="40" t="s">
        <v>3</v>
      </c>
      <c r="F149" s="40">
        <f>SUM(F150:F153)</f>
        <v>3201063.0000000005</v>
      </c>
      <c r="G149" s="40">
        <f>SUM(G150:G153)</f>
        <v>336244.9</v>
      </c>
      <c r="H149" s="40">
        <f t="shared" ref="H149" si="60">SUM(H150:H153)</f>
        <v>256403.1</v>
      </c>
      <c r="I149" s="40">
        <f t="shared" ref="I149:N149" si="61">SUM(I150:I153)</f>
        <v>328423.5</v>
      </c>
      <c r="J149" s="34">
        <f t="shared" si="61"/>
        <v>314695.5</v>
      </c>
      <c r="K149" s="40">
        <f t="shared" si="61"/>
        <v>248353.3</v>
      </c>
      <c r="L149" s="40">
        <f t="shared" si="61"/>
        <v>256062.69999999998</v>
      </c>
      <c r="M149" s="40">
        <f t="shared" si="61"/>
        <v>244730</v>
      </c>
      <c r="N149" s="40">
        <f t="shared" si="61"/>
        <v>1216150</v>
      </c>
    </row>
    <row r="150" spans="1:14" ht="16.5" customHeight="1" x14ac:dyDescent="0.25">
      <c r="A150" s="38">
        <v>141</v>
      </c>
      <c r="B150" s="87"/>
      <c r="C150" s="89"/>
      <c r="D150" s="87"/>
      <c r="E150" s="40" t="s">
        <v>4</v>
      </c>
      <c r="F150" s="40">
        <f>SUM(G150:N150)</f>
        <v>37134.299999999996</v>
      </c>
      <c r="G150" s="40">
        <f>G139-G145</f>
        <v>17124.599999999999</v>
      </c>
      <c r="H150" s="40">
        <f t="shared" ref="H150:H153" si="62">H139-H145</f>
        <v>3293.8</v>
      </c>
      <c r="I150" s="40">
        <f t="shared" ref="I150:N153" si="63">I139-I145</f>
        <v>4020.1</v>
      </c>
      <c r="J150" s="40">
        <f t="shared" si="63"/>
        <v>4080.8</v>
      </c>
      <c r="K150" s="40">
        <f t="shared" si="63"/>
        <v>4080.8</v>
      </c>
      <c r="L150" s="40">
        <f t="shared" si="63"/>
        <v>4534.2</v>
      </c>
      <c r="M150" s="40">
        <f t="shared" si="63"/>
        <v>0</v>
      </c>
      <c r="N150" s="40">
        <f t="shared" si="63"/>
        <v>0</v>
      </c>
    </row>
    <row r="151" spans="1:14" ht="36" customHeight="1" x14ac:dyDescent="0.25">
      <c r="A151" s="38">
        <v>142</v>
      </c>
      <c r="B151" s="87"/>
      <c r="C151" s="89"/>
      <c r="D151" s="87"/>
      <c r="E151" s="40" t="s">
        <v>5</v>
      </c>
      <c r="F151" s="40">
        <f>SUM(G151:N151)</f>
        <v>215820.3</v>
      </c>
      <c r="G151" s="40">
        <f t="shared" ref="G151:I153" si="64">G140-G146</f>
        <v>103009.09999999998</v>
      </c>
      <c r="H151" s="40">
        <f t="shared" si="62"/>
        <v>17191.800000000003</v>
      </c>
      <c r="I151" s="40">
        <f>I140-I146</f>
        <v>50987.500000000007</v>
      </c>
      <c r="J151" s="34">
        <f t="shared" si="63"/>
        <v>26049.199999999997</v>
      </c>
      <c r="K151" s="40">
        <f t="shared" ref="K151:N151" si="65">K140-K146</f>
        <v>8926</v>
      </c>
      <c r="L151" s="40">
        <f t="shared" si="65"/>
        <v>9656.7000000000007</v>
      </c>
      <c r="M151" s="40">
        <f t="shared" si="65"/>
        <v>0</v>
      </c>
      <c r="N151" s="40">
        <f t="shared" si="65"/>
        <v>0</v>
      </c>
    </row>
    <row r="152" spans="1:14" ht="16.5" customHeight="1" x14ac:dyDescent="0.25">
      <c r="A152" s="38">
        <v>143</v>
      </c>
      <c r="B152" s="87"/>
      <c r="C152" s="89"/>
      <c r="D152" s="87"/>
      <c r="E152" s="40" t="s">
        <v>6</v>
      </c>
      <c r="F152" s="40">
        <f>SUM(G152:N152)</f>
        <v>2948108.4000000004</v>
      </c>
      <c r="G152" s="40">
        <f t="shared" si="64"/>
        <v>216111.2</v>
      </c>
      <c r="H152" s="40">
        <f t="shared" si="62"/>
        <v>235917.5</v>
      </c>
      <c r="I152" s="40">
        <f t="shared" si="64"/>
        <v>273415.89999999997</v>
      </c>
      <c r="J152" s="34">
        <f t="shared" si="63"/>
        <v>284565.5</v>
      </c>
      <c r="K152" s="40">
        <f t="shared" ref="K152:N152" si="66">K141-K147</f>
        <v>235346.5</v>
      </c>
      <c r="L152" s="40">
        <f t="shared" si="66"/>
        <v>241871.8</v>
      </c>
      <c r="M152" s="40">
        <f t="shared" si="66"/>
        <v>244730</v>
      </c>
      <c r="N152" s="40">
        <f t="shared" si="66"/>
        <v>1216150</v>
      </c>
    </row>
    <row r="153" spans="1:14" ht="30" customHeight="1" x14ac:dyDescent="0.25">
      <c r="A153" s="38">
        <v>144</v>
      </c>
      <c r="B153" s="95"/>
      <c r="C153" s="90"/>
      <c r="D153" s="95"/>
      <c r="E153" s="40" t="s">
        <v>55</v>
      </c>
      <c r="F153" s="40">
        <f>SUM(G153:N153)</f>
        <v>0</v>
      </c>
      <c r="G153" s="40">
        <f t="shared" si="64"/>
        <v>0</v>
      </c>
      <c r="H153" s="40">
        <f t="shared" si="62"/>
        <v>0</v>
      </c>
      <c r="I153" s="40">
        <f t="shared" si="64"/>
        <v>0</v>
      </c>
      <c r="J153" s="40">
        <f t="shared" si="63"/>
        <v>0</v>
      </c>
      <c r="K153" s="40">
        <f t="shared" ref="K153:N153" si="67">K142-K148</f>
        <v>0</v>
      </c>
      <c r="L153" s="40">
        <f t="shared" si="67"/>
        <v>0</v>
      </c>
      <c r="M153" s="40">
        <f t="shared" si="67"/>
        <v>0</v>
      </c>
      <c r="N153" s="40">
        <f t="shared" si="67"/>
        <v>0</v>
      </c>
    </row>
    <row r="154" spans="1:14" ht="13.9" customHeight="1" x14ac:dyDescent="0.25">
      <c r="A154" s="38">
        <v>145</v>
      </c>
      <c r="B154" s="80" t="s">
        <v>8</v>
      </c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2"/>
    </row>
    <row r="155" spans="1:14" x14ac:dyDescent="0.25">
      <c r="A155" s="38">
        <v>146</v>
      </c>
      <c r="B155" s="83"/>
      <c r="C155" s="88" t="s">
        <v>66</v>
      </c>
      <c r="D155" s="83"/>
      <c r="E155" s="40" t="s">
        <v>3</v>
      </c>
      <c r="F155" s="40">
        <f>F128</f>
        <v>139915.70000000001</v>
      </c>
      <c r="G155" s="40">
        <f t="shared" ref="G155:N159" si="68">G128</f>
        <v>54733.9</v>
      </c>
      <c r="H155" s="40">
        <f t="shared" si="68"/>
        <v>13980.8</v>
      </c>
      <c r="I155" s="40">
        <f t="shared" si="68"/>
        <v>32903.1</v>
      </c>
      <c r="J155" s="40">
        <f t="shared" si="68"/>
        <v>12310.1</v>
      </c>
      <c r="K155" s="40">
        <f t="shared" si="68"/>
        <v>12310</v>
      </c>
      <c r="L155" s="40">
        <f t="shared" si="68"/>
        <v>13677.8</v>
      </c>
      <c r="M155" s="40">
        <f t="shared" si="68"/>
        <v>0</v>
      </c>
      <c r="N155" s="40">
        <f t="shared" si="68"/>
        <v>0</v>
      </c>
    </row>
    <row r="156" spans="1:14" x14ac:dyDescent="0.25">
      <c r="A156" s="38">
        <v>147</v>
      </c>
      <c r="B156" s="84"/>
      <c r="C156" s="89"/>
      <c r="D156" s="84"/>
      <c r="E156" s="40" t="s">
        <v>4</v>
      </c>
      <c r="F156" s="40">
        <f>F129</f>
        <v>37134.299999999996</v>
      </c>
      <c r="G156" s="40">
        <f t="shared" ref="G156:N156" si="69">G129</f>
        <v>17124.599999999999</v>
      </c>
      <c r="H156" s="40">
        <f t="shared" si="69"/>
        <v>3293.8</v>
      </c>
      <c r="I156" s="40">
        <f t="shared" si="69"/>
        <v>4020.1</v>
      </c>
      <c r="J156" s="40">
        <f t="shared" si="68"/>
        <v>4080.8</v>
      </c>
      <c r="K156" s="40">
        <f t="shared" si="69"/>
        <v>4080.8</v>
      </c>
      <c r="L156" s="40">
        <f t="shared" si="69"/>
        <v>4534.2</v>
      </c>
      <c r="M156" s="40">
        <f t="shared" si="69"/>
        <v>0</v>
      </c>
      <c r="N156" s="40">
        <f t="shared" si="69"/>
        <v>0</v>
      </c>
    </row>
    <row r="157" spans="1:14" x14ac:dyDescent="0.25">
      <c r="A157" s="38">
        <v>148</v>
      </c>
      <c r="B157" s="84"/>
      <c r="C157" s="89"/>
      <c r="D157" s="84"/>
      <c r="E157" s="40" t="s">
        <v>5</v>
      </c>
      <c r="F157" s="40">
        <f>F130</f>
        <v>77608.3</v>
      </c>
      <c r="G157" s="40">
        <f t="shared" ref="G157:N157" si="70">G130</f>
        <v>29152.7</v>
      </c>
      <c r="H157" s="40">
        <f t="shared" si="70"/>
        <v>5151.8</v>
      </c>
      <c r="I157" s="40">
        <f t="shared" si="70"/>
        <v>23446.400000000001</v>
      </c>
      <c r="J157" s="40">
        <f t="shared" si="68"/>
        <v>6382.8</v>
      </c>
      <c r="K157" s="40">
        <f t="shared" si="70"/>
        <v>6382.7</v>
      </c>
      <c r="L157" s="40">
        <f t="shared" si="70"/>
        <v>7091.9</v>
      </c>
      <c r="M157" s="40">
        <f t="shared" si="70"/>
        <v>0</v>
      </c>
      <c r="N157" s="40">
        <f t="shared" si="70"/>
        <v>0</v>
      </c>
    </row>
    <row r="158" spans="1:14" x14ac:dyDescent="0.25">
      <c r="A158" s="38">
        <v>149</v>
      </c>
      <c r="B158" s="84"/>
      <c r="C158" s="89"/>
      <c r="D158" s="84"/>
      <c r="E158" s="40" t="s">
        <v>6</v>
      </c>
      <c r="F158" s="40">
        <f>F131</f>
        <v>25173.100000000002</v>
      </c>
      <c r="G158" s="40">
        <f t="shared" ref="G158:N158" si="71">G131</f>
        <v>8456.6</v>
      </c>
      <c r="H158" s="40">
        <f t="shared" si="71"/>
        <v>5535.2</v>
      </c>
      <c r="I158" s="40">
        <f t="shared" si="71"/>
        <v>5436.6</v>
      </c>
      <c r="J158" s="40">
        <f t="shared" si="68"/>
        <v>1846.5</v>
      </c>
      <c r="K158" s="40">
        <f t="shared" si="71"/>
        <v>1846.5</v>
      </c>
      <c r="L158" s="40">
        <f t="shared" si="71"/>
        <v>2051.6999999999998</v>
      </c>
      <c r="M158" s="40">
        <f t="shared" si="71"/>
        <v>0</v>
      </c>
      <c r="N158" s="40">
        <f t="shared" si="71"/>
        <v>0</v>
      </c>
    </row>
    <row r="159" spans="1:14" ht="30" x14ac:dyDescent="0.25">
      <c r="A159" s="38">
        <v>150</v>
      </c>
      <c r="B159" s="85"/>
      <c r="C159" s="90"/>
      <c r="D159" s="85"/>
      <c r="E159" s="40" t="s">
        <v>55</v>
      </c>
      <c r="F159" s="40">
        <f>F132</f>
        <v>0</v>
      </c>
      <c r="G159" s="40">
        <f t="shared" ref="G159:N159" si="72">G132</f>
        <v>0</v>
      </c>
      <c r="H159" s="40">
        <f t="shared" si="72"/>
        <v>0</v>
      </c>
      <c r="I159" s="40">
        <f t="shared" si="72"/>
        <v>0</v>
      </c>
      <c r="J159" s="40">
        <f t="shared" si="68"/>
        <v>0</v>
      </c>
      <c r="K159" s="40">
        <f t="shared" si="72"/>
        <v>0</v>
      </c>
      <c r="L159" s="40">
        <f t="shared" si="72"/>
        <v>0</v>
      </c>
      <c r="M159" s="40">
        <f t="shared" si="72"/>
        <v>0</v>
      </c>
      <c r="N159" s="40">
        <f t="shared" si="72"/>
        <v>0</v>
      </c>
    </row>
    <row r="160" spans="1:14" x14ac:dyDescent="0.25">
      <c r="A160" s="38">
        <v>151</v>
      </c>
      <c r="B160" s="83"/>
      <c r="C160" s="88" t="s">
        <v>67</v>
      </c>
      <c r="D160" s="83"/>
      <c r="E160" s="40" t="s">
        <v>3</v>
      </c>
      <c r="F160" s="40">
        <f>F138-F155</f>
        <v>3120094.3999999994</v>
      </c>
      <c r="G160" s="40">
        <f t="shared" ref="G160:N164" si="73">G138-G155</f>
        <v>310915.8</v>
      </c>
      <c r="H160" s="40">
        <f t="shared" si="73"/>
        <v>244522.30000000002</v>
      </c>
      <c r="I160" s="40">
        <f t="shared" si="73"/>
        <v>322532.90000000002</v>
      </c>
      <c r="J160" s="34">
        <f t="shared" si="73"/>
        <v>302815.2</v>
      </c>
      <c r="K160" s="40">
        <f t="shared" si="73"/>
        <v>236043.3</v>
      </c>
      <c r="L160" s="40">
        <f t="shared" si="73"/>
        <v>242384.9</v>
      </c>
      <c r="M160" s="40">
        <f t="shared" si="73"/>
        <v>244730</v>
      </c>
      <c r="N160" s="40">
        <f t="shared" si="73"/>
        <v>1216150</v>
      </c>
    </row>
    <row r="161" spans="1:14" x14ac:dyDescent="0.25">
      <c r="A161" s="38">
        <v>152</v>
      </c>
      <c r="B161" s="84"/>
      <c r="C161" s="89"/>
      <c r="D161" s="84"/>
      <c r="E161" s="40" t="s">
        <v>4</v>
      </c>
      <c r="F161" s="40">
        <f>F139-F156</f>
        <v>0</v>
      </c>
      <c r="G161" s="40">
        <f t="shared" ref="G161:N161" si="74">G139-G156</f>
        <v>0</v>
      </c>
      <c r="H161" s="40">
        <f t="shared" si="74"/>
        <v>0</v>
      </c>
      <c r="I161" s="40">
        <f t="shared" si="74"/>
        <v>0</v>
      </c>
      <c r="J161" s="40">
        <f t="shared" si="73"/>
        <v>0</v>
      </c>
      <c r="K161" s="40">
        <f t="shared" si="74"/>
        <v>0</v>
      </c>
      <c r="L161" s="40">
        <f t="shared" si="74"/>
        <v>0</v>
      </c>
      <c r="M161" s="40">
        <f t="shared" si="74"/>
        <v>0</v>
      </c>
      <c r="N161" s="40">
        <f t="shared" si="74"/>
        <v>0</v>
      </c>
    </row>
    <row r="162" spans="1:14" x14ac:dyDescent="0.25">
      <c r="A162" s="38">
        <v>153</v>
      </c>
      <c r="B162" s="84"/>
      <c r="C162" s="89"/>
      <c r="D162" s="84"/>
      <c r="E162" s="40" t="s">
        <v>5</v>
      </c>
      <c r="F162" s="40">
        <f>F140-F157</f>
        <v>190821.2</v>
      </c>
      <c r="G162" s="40">
        <f t="shared" ref="G162:N162" si="75">G140-G157</f>
        <v>100803.99999999999</v>
      </c>
      <c r="H162" s="40">
        <f t="shared" si="75"/>
        <v>12040.000000000004</v>
      </c>
      <c r="I162" s="40">
        <f t="shared" si="75"/>
        <v>53202.700000000004</v>
      </c>
      <c r="J162" s="34">
        <f t="shared" si="73"/>
        <v>19666.399999999998</v>
      </c>
      <c r="K162" s="40">
        <f t="shared" si="75"/>
        <v>2543.3000000000002</v>
      </c>
      <c r="L162" s="40">
        <f t="shared" si="75"/>
        <v>2564.8000000000011</v>
      </c>
      <c r="M162" s="40">
        <f t="shared" si="75"/>
        <v>0</v>
      </c>
      <c r="N162" s="40">
        <f t="shared" si="75"/>
        <v>0</v>
      </c>
    </row>
    <row r="163" spans="1:14" x14ac:dyDescent="0.25">
      <c r="A163" s="38">
        <v>154</v>
      </c>
      <c r="B163" s="84"/>
      <c r="C163" s="89"/>
      <c r="D163" s="84"/>
      <c r="E163" s="40" t="s">
        <v>6</v>
      </c>
      <c r="F163" s="40">
        <f>F141-F158</f>
        <v>2929273.1999999997</v>
      </c>
      <c r="G163" s="40">
        <f t="shared" ref="G163:N163" si="76">G141-G158</f>
        <v>210111.80000000002</v>
      </c>
      <c r="H163" s="40">
        <f t="shared" si="76"/>
        <v>232482.3</v>
      </c>
      <c r="I163" s="40">
        <f t="shared" si="76"/>
        <v>269330.2</v>
      </c>
      <c r="J163" s="34">
        <f t="shared" si="73"/>
        <v>283148.79999999999</v>
      </c>
      <c r="K163" s="40">
        <f t="shared" si="76"/>
        <v>233500</v>
      </c>
      <c r="L163" s="40">
        <f t="shared" si="76"/>
        <v>239820.09999999998</v>
      </c>
      <c r="M163" s="40">
        <f t="shared" si="76"/>
        <v>244730</v>
      </c>
      <c r="N163" s="40">
        <f t="shared" si="76"/>
        <v>1216150</v>
      </c>
    </row>
    <row r="164" spans="1:14" ht="30" x14ac:dyDescent="0.25">
      <c r="A164" s="38">
        <v>155</v>
      </c>
      <c r="B164" s="85"/>
      <c r="C164" s="90"/>
      <c r="D164" s="85"/>
      <c r="E164" s="40" t="s">
        <v>55</v>
      </c>
      <c r="F164" s="40">
        <f>F142-F159</f>
        <v>0</v>
      </c>
      <c r="G164" s="40">
        <f t="shared" ref="G164:N164" si="77">G142-G159</f>
        <v>0</v>
      </c>
      <c r="H164" s="40">
        <f t="shared" si="77"/>
        <v>0</v>
      </c>
      <c r="I164" s="40">
        <f t="shared" si="77"/>
        <v>0</v>
      </c>
      <c r="J164" s="40">
        <f t="shared" si="73"/>
        <v>0</v>
      </c>
      <c r="K164" s="40">
        <f t="shared" si="77"/>
        <v>0</v>
      </c>
      <c r="L164" s="40">
        <f t="shared" si="77"/>
        <v>0</v>
      </c>
      <c r="M164" s="40">
        <f t="shared" si="77"/>
        <v>0</v>
      </c>
      <c r="N164" s="40">
        <f t="shared" si="77"/>
        <v>0</v>
      </c>
    </row>
    <row r="165" spans="1:14" ht="13.9" customHeight="1" x14ac:dyDescent="0.25">
      <c r="A165" s="38">
        <v>156</v>
      </c>
      <c r="B165" s="80" t="s">
        <v>8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</row>
    <row r="166" spans="1:14" ht="26.25" customHeight="1" x14ac:dyDescent="0.25">
      <c r="A166" s="38">
        <v>157</v>
      </c>
      <c r="B166" s="86"/>
      <c r="C166" s="88" t="s">
        <v>26</v>
      </c>
      <c r="D166" s="86" t="s">
        <v>11</v>
      </c>
      <c r="E166" s="40" t="s">
        <v>3</v>
      </c>
      <c r="F166" s="40">
        <f>SUM(F167:F170)</f>
        <v>3216689.9999999995</v>
      </c>
      <c r="G166" s="40">
        <f t="shared" ref="G166:N166" si="78">SUM(G167:G170)</f>
        <v>359578.6</v>
      </c>
      <c r="H166" s="40">
        <f t="shared" si="78"/>
        <v>251592.70000000004</v>
      </c>
      <c r="I166" s="40">
        <f t="shared" si="78"/>
        <v>350955</v>
      </c>
      <c r="J166" s="34">
        <f t="shared" si="78"/>
        <v>313606.09999999992</v>
      </c>
      <c r="K166" s="40">
        <f t="shared" si="78"/>
        <v>244284.1</v>
      </c>
      <c r="L166" s="40">
        <f t="shared" si="78"/>
        <v>251993.50000000003</v>
      </c>
      <c r="M166" s="40">
        <f t="shared" si="78"/>
        <v>242030</v>
      </c>
      <c r="N166" s="40">
        <f t="shared" si="78"/>
        <v>1202650</v>
      </c>
    </row>
    <row r="167" spans="1:14" ht="21.75" customHeight="1" x14ac:dyDescent="0.25">
      <c r="A167" s="38">
        <v>158</v>
      </c>
      <c r="B167" s="87"/>
      <c r="C167" s="89"/>
      <c r="D167" s="87"/>
      <c r="E167" s="40" t="s">
        <v>4</v>
      </c>
      <c r="F167" s="40">
        <f>SUM(G167:N167)</f>
        <v>37134.299999999996</v>
      </c>
      <c r="G167" s="40">
        <f t="shared" ref="G167:H170" si="79">G12+G17+G22+G37+G59+G79+G94+G104+G129</f>
        <v>17124.599999999999</v>
      </c>
      <c r="H167" s="40">
        <f t="shared" si="79"/>
        <v>3293.8</v>
      </c>
      <c r="I167" s="40">
        <f t="shared" ref="I167:N170" si="80">I12+I17+I22+I37+I59+I79+I94+I104+I129</f>
        <v>4020.1</v>
      </c>
      <c r="J167" s="40">
        <f t="shared" si="80"/>
        <v>4080.8</v>
      </c>
      <c r="K167" s="40">
        <f t="shared" si="80"/>
        <v>4080.8</v>
      </c>
      <c r="L167" s="40">
        <f t="shared" si="80"/>
        <v>4534.2</v>
      </c>
      <c r="M167" s="40">
        <f t="shared" si="80"/>
        <v>0</v>
      </c>
      <c r="N167" s="40">
        <f t="shared" si="80"/>
        <v>0</v>
      </c>
    </row>
    <row r="168" spans="1:14" ht="21.75" customHeight="1" x14ac:dyDescent="0.25">
      <c r="A168" s="38">
        <v>159</v>
      </c>
      <c r="B168" s="87"/>
      <c r="C168" s="89"/>
      <c r="D168" s="87"/>
      <c r="E168" s="40" t="s">
        <v>5</v>
      </c>
      <c r="F168" s="40">
        <f>SUM(G168:N168)</f>
        <v>259416.59999999998</v>
      </c>
      <c r="G168" s="40">
        <f t="shared" si="79"/>
        <v>128038.39999999999</v>
      </c>
      <c r="H168" s="40">
        <f t="shared" si="79"/>
        <v>15773.400000000001</v>
      </c>
      <c r="I168" s="40">
        <f t="shared" ref="I168:N170" si="81">I13+I18+I23+I38+I60+I80+I95+I105+I130</f>
        <v>75230.5</v>
      </c>
      <c r="J168" s="34">
        <f t="shared" si="80"/>
        <v>24629.999999999996</v>
      </c>
      <c r="K168" s="40">
        <f t="shared" si="81"/>
        <v>7506.7999999999993</v>
      </c>
      <c r="L168" s="40">
        <f t="shared" si="81"/>
        <v>8237.5</v>
      </c>
      <c r="M168" s="40">
        <f t="shared" si="81"/>
        <v>0</v>
      </c>
      <c r="N168" s="40">
        <f t="shared" si="81"/>
        <v>0</v>
      </c>
    </row>
    <row r="169" spans="1:14" ht="21.75" customHeight="1" x14ac:dyDescent="0.25">
      <c r="A169" s="38">
        <v>160</v>
      </c>
      <c r="B169" s="87"/>
      <c r="C169" s="89"/>
      <c r="D169" s="87"/>
      <c r="E169" s="40" t="s">
        <v>6</v>
      </c>
      <c r="F169" s="40">
        <f>SUM(G169:N169)</f>
        <v>2920139.0999999996</v>
      </c>
      <c r="G169" s="40">
        <f t="shared" si="79"/>
        <v>214415.6</v>
      </c>
      <c r="H169" s="40">
        <f t="shared" si="79"/>
        <v>232525.50000000003</v>
      </c>
      <c r="I169" s="40">
        <f t="shared" si="81"/>
        <v>271704.39999999997</v>
      </c>
      <c r="J169" s="34">
        <f t="shared" si="80"/>
        <v>284895.29999999993</v>
      </c>
      <c r="K169" s="40">
        <f t="shared" si="81"/>
        <v>232696.5</v>
      </c>
      <c r="L169" s="40">
        <f t="shared" si="81"/>
        <v>239221.80000000002</v>
      </c>
      <c r="M169" s="40">
        <f t="shared" si="81"/>
        <v>242030</v>
      </c>
      <c r="N169" s="40">
        <f t="shared" si="81"/>
        <v>1202650</v>
      </c>
    </row>
    <row r="170" spans="1:14" ht="30.75" customHeight="1" x14ac:dyDescent="0.25">
      <c r="A170" s="38">
        <v>161</v>
      </c>
      <c r="B170" s="95"/>
      <c r="C170" s="90"/>
      <c r="D170" s="95"/>
      <c r="E170" s="40" t="s">
        <v>55</v>
      </c>
      <c r="F170" s="40">
        <f>SUM(G170:N170)</f>
        <v>0</v>
      </c>
      <c r="G170" s="40">
        <f t="shared" si="79"/>
        <v>0</v>
      </c>
      <c r="H170" s="40">
        <f t="shared" si="79"/>
        <v>0</v>
      </c>
      <c r="I170" s="40">
        <f t="shared" si="81"/>
        <v>0</v>
      </c>
      <c r="J170" s="40">
        <f t="shared" si="80"/>
        <v>0</v>
      </c>
      <c r="K170" s="40">
        <f t="shared" si="81"/>
        <v>0</v>
      </c>
      <c r="L170" s="40">
        <f t="shared" si="81"/>
        <v>0</v>
      </c>
      <c r="M170" s="40">
        <f t="shared" si="81"/>
        <v>0</v>
      </c>
      <c r="N170" s="40">
        <f t="shared" si="81"/>
        <v>0</v>
      </c>
    </row>
    <row r="171" spans="1:14" ht="23.25" customHeight="1" x14ac:dyDescent="0.25">
      <c r="A171" s="38">
        <v>162</v>
      </c>
      <c r="B171" s="86"/>
      <c r="C171" s="88" t="s">
        <v>27</v>
      </c>
      <c r="D171" s="86" t="s">
        <v>12</v>
      </c>
      <c r="E171" s="40" t="s">
        <v>3</v>
      </c>
      <c r="F171" s="40">
        <f>SUM(F172:F175)</f>
        <v>33627.199999999997</v>
      </c>
      <c r="G171" s="40">
        <f t="shared" ref="G171:N171" si="82">SUM(G172:G175)</f>
        <v>4152.8</v>
      </c>
      <c r="H171" s="40">
        <f t="shared" si="82"/>
        <v>4992</v>
      </c>
      <c r="I171" s="40">
        <f t="shared" si="82"/>
        <v>3062.4</v>
      </c>
      <c r="J171" s="34">
        <f t="shared" si="82"/>
        <v>100</v>
      </c>
      <c r="K171" s="40">
        <f t="shared" si="82"/>
        <v>2650</v>
      </c>
      <c r="L171" s="40">
        <f t="shared" si="82"/>
        <v>2650</v>
      </c>
      <c r="M171" s="40">
        <f t="shared" si="82"/>
        <v>2670</v>
      </c>
      <c r="N171" s="40">
        <f t="shared" si="82"/>
        <v>13350</v>
      </c>
    </row>
    <row r="172" spans="1:14" ht="16.5" customHeight="1" x14ac:dyDescent="0.25">
      <c r="A172" s="38">
        <v>163</v>
      </c>
      <c r="B172" s="87"/>
      <c r="C172" s="89"/>
      <c r="D172" s="87"/>
      <c r="E172" s="40" t="s">
        <v>4</v>
      </c>
      <c r="F172" s="40">
        <f>SUM(G172:N172)</f>
        <v>0</v>
      </c>
      <c r="G172" s="40">
        <f t="shared" ref="G172:H175" si="83">G27+G99+G109</f>
        <v>0</v>
      </c>
      <c r="H172" s="40">
        <f t="shared" si="83"/>
        <v>0</v>
      </c>
      <c r="I172" s="40">
        <f t="shared" ref="I172:N173" si="84">I27+I99+I109</f>
        <v>0</v>
      </c>
      <c r="J172" s="40">
        <f t="shared" si="84"/>
        <v>0</v>
      </c>
      <c r="K172" s="40">
        <f t="shared" si="84"/>
        <v>0</v>
      </c>
      <c r="L172" s="40">
        <f t="shared" si="84"/>
        <v>0</v>
      </c>
      <c r="M172" s="40">
        <f t="shared" si="84"/>
        <v>0</v>
      </c>
      <c r="N172" s="40">
        <f t="shared" si="84"/>
        <v>0</v>
      </c>
    </row>
    <row r="173" spans="1:14" ht="16.5" customHeight="1" x14ac:dyDescent="0.25">
      <c r="A173" s="38">
        <v>164</v>
      </c>
      <c r="B173" s="87"/>
      <c r="C173" s="89"/>
      <c r="D173" s="87"/>
      <c r="E173" s="40" t="s">
        <v>5</v>
      </c>
      <c r="F173" s="40">
        <f>SUM(G173:N173)</f>
        <v>0</v>
      </c>
      <c r="G173" s="40">
        <f t="shared" si="83"/>
        <v>0</v>
      </c>
      <c r="H173" s="40">
        <f t="shared" si="83"/>
        <v>0</v>
      </c>
      <c r="I173" s="40">
        <f t="shared" ref="I173:N173" si="85">I28+I100+I110</f>
        <v>0</v>
      </c>
      <c r="J173" s="40">
        <f t="shared" si="84"/>
        <v>0</v>
      </c>
      <c r="K173" s="40">
        <f t="shared" si="85"/>
        <v>0</v>
      </c>
      <c r="L173" s="40">
        <f t="shared" si="85"/>
        <v>0</v>
      </c>
      <c r="M173" s="40">
        <f t="shared" si="85"/>
        <v>0</v>
      </c>
      <c r="N173" s="40">
        <f t="shared" si="85"/>
        <v>0</v>
      </c>
    </row>
    <row r="174" spans="1:14" x14ac:dyDescent="0.25">
      <c r="A174" s="38">
        <v>165</v>
      </c>
      <c r="B174" s="87"/>
      <c r="C174" s="89"/>
      <c r="D174" s="87"/>
      <c r="E174" s="40" t="s">
        <v>6</v>
      </c>
      <c r="F174" s="40">
        <f>SUM(G174:N174)</f>
        <v>33627.199999999997</v>
      </c>
      <c r="G174" s="40">
        <f t="shared" si="83"/>
        <v>4152.8</v>
      </c>
      <c r="H174" s="40">
        <f t="shared" si="83"/>
        <v>4992</v>
      </c>
      <c r="I174" s="40">
        <f>I29+I101+I111</f>
        <v>3062.4</v>
      </c>
      <c r="J174" s="34">
        <f>J29+J66+J101+J111</f>
        <v>100</v>
      </c>
      <c r="K174" s="40">
        <f t="shared" ref="K174:N175" si="86">K29+K101+K111</f>
        <v>2650</v>
      </c>
      <c r="L174" s="40">
        <f t="shared" si="86"/>
        <v>2650</v>
      </c>
      <c r="M174" s="40">
        <f t="shared" si="86"/>
        <v>2670</v>
      </c>
      <c r="N174" s="40">
        <f t="shared" si="86"/>
        <v>13350</v>
      </c>
    </row>
    <row r="175" spans="1:14" ht="30.75" customHeight="1" x14ac:dyDescent="0.25">
      <c r="A175" s="38">
        <v>166</v>
      </c>
      <c r="B175" s="87"/>
      <c r="C175" s="90"/>
      <c r="D175" s="87"/>
      <c r="E175" s="40" t="s">
        <v>55</v>
      </c>
      <c r="F175" s="40">
        <f>SUM(G175:N175)</f>
        <v>0</v>
      </c>
      <c r="G175" s="40">
        <f t="shared" si="83"/>
        <v>0</v>
      </c>
      <c r="H175" s="40">
        <f t="shared" si="83"/>
        <v>0</v>
      </c>
      <c r="I175" s="40">
        <f>I30+I102+I112</f>
        <v>0</v>
      </c>
      <c r="J175" s="40">
        <f>J30+J102+J112</f>
        <v>0</v>
      </c>
      <c r="K175" s="40">
        <f t="shared" si="86"/>
        <v>0</v>
      </c>
      <c r="L175" s="40">
        <f t="shared" si="86"/>
        <v>0</v>
      </c>
      <c r="M175" s="40">
        <f t="shared" si="86"/>
        <v>0</v>
      </c>
      <c r="N175" s="40">
        <f t="shared" si="86"/>
        <v>0</v>
      </c>
    </row>
    <row r="176" spans="1:14" x14ac:dyDescent="0.25">
      <c r="A176" s="38">
        <v>167</v>
      </c>
      <c r="B176" s="91"/>
      <c r="C176" s="88" t="s">
        <v>28</v>
      </c>
      <c r="D176" s="91" t="s">
        <v>56</v>
      </c>
      <c r="E176" s="40" t="s">
        <v>3</v>
      </c>
      <c r="F176" s="40">
        <f>SUM(F177:F180)</f>
        <v>180</v>
      </c>
      <c r="G176" s="40">
        <f t="shared" ref="G176:N176" si="87">SUM(G177:G180)</f>
        <v>0</v>
      </c>
      <c r="H176" s="40">
        <f t="shared" si="87"/>
        <v>0</v>
      </c>
      <c r="I176" s="40">
        <f t="shared" si="87"/>
        <v>0</v>
      </c>
      <c r="J176" s="40">
        <f t="shared" si="87"/>
        <v>0</v>
      </c>
      <c r="K176" s="40">
        <f t="shared" si="87"/>
        <v>0</v>
      </c>
      <c r="L176" s="40">
        <f t="shared" si="87"/>
        <v>0</v>
      </c>
      <c r="M176" s="40">
        <f t="shared" si="87"/>
        <v>30</v>
      </c>
      <c r="N176" s="40">
        <f t="shared" si="87"/>
        <v>150</v>
      </c>
    </row>
    <row r="177" spans="1:14" ht="20.25" customHeight="1" x14ac:dyDescent="0.25">
      <c r="A177" s="38">
        <v>168</v>
      </c>
      <c r="B177" s="91"/>
      <c r="C177" s="89"/>
      <c r="D177" s="91"/>
      <c r="E177" s="40" t="s">
        <v>4</v>
      </c>
      <c r="F177" s="40">
        <f>SUM(G177:N177)</f>
        <v>0</v>
      </c>
      <c r="G177" s="40">
        <f t="shared" ref="G177:N180" si="88">G53</f>
        <v>0</v>
      </c>
      <c r="H177" s="40">
        <f t="shared" si="88"/>
        <v>0</v>
      </c>
      <c r="I177" s="40">
        <f t="shared" si="88"/>
        <v>0</v>
      </c>
      <c r="J177" s="40">
        <f t="shared" si="88"/>
        <v>0</v>
      </c>
      <c r="K177" s="40">
        <f t="shared" si="88"/>
        <v>0</v>
      </c>
      <c r="L177" s="40">
        <f t="shared" si="88"/>
        <v>0</v>
      </c>
      <c r="M177" s="40">
        <f t="shared" si="88"/>
        <v>0</v>
      </c>
      <c r="N177" s="40">
        <f t="shared" si="88"/>
        <v>0</v>
      </c>
    </row>
    <row r="178" spans="1:14" ht="20.25" customHeight="1" x14ac:dyDescent="0.25">
      <c r="A178" s="38">
        <v>169</v>
      </c>
      <c r="B178" s="91"/>
      <c r="C178" s="89"/>
      <c r="D178" s="91"/>
      <c r="E178" s="40" t="s">
        <v>5</v>
      </c>
      <c r="F178" s="40">
        <f>SUM(G178:N178)</f>
        <v>0</v>
      </c>
      <c r="G178" s="40">
        <f t="shared" si="88"/>
        <v>0</v>
      </c>
      <c r="H178" s="40">
        <f t="shared" si="88"/>
        <v>0</v>
      </c>
      <c r="I178" s="40">
        <f t="shared" si="88"/>
        <v>0</v>
      </c>
      <c r="J178" s="40">
        <f t="shared" si="88"/>
        <v>0</v>
      </c>
      <c r="K178" s="40">
        <f t="shared" si="88"/>
        <v>0</v>
      </c>
      <c r="L178" s="40">
        <f t="shared" si="88"/>
        <v>0</v>
      </c>
      <c r="M178" s="40">
        <f t="shared" si="88"/>
        <v>0</v>
      </c>
      <c r="N178" s="40">
        <f t="shared" si="88"/>
        <v>0</v>
      </c>
    </row>
    <row r="179" spans="1:14" x14ac:dyDescent="0.25">
      <c r="A179" s="38">
        <v>170</v>
      </c>
      <c r="B179" s="91"/>
      <c r="C179" s="89"/>
      <c r="D179" s="91"/>
      <c r="E179" s="40" t="s">
        <v>6</v>
      </c>
      <c r="F179" s="40">
        <f>SUM(G179:N179)</f>
        <v>180</v>
      </c>
      <c r="G179" s="40">
        <f t="shared" si="88"/>
        <v>0</v>
      </c>
      <c r="H179" s="40">
        <f t="shared" si="88"/>
        <v>0</v>
      </c>
      <c r="I179" s="40">
        <f t="shared" si="88"/>
        <v>0</v>
      </c>
      <c r="J179" s="40">
        <f t="shared" si="88"/>
        <v>0</v>
      </c>
      <c r="K179" s="40">
        <f t="shared" si="88"/>
        <v>0</v>
      </c>
      <c r="L179" s="40">
        <f t="shared" si="88"/>
        <v>0</v>
      </c>
      <c r="M179" s="40">
        <f t="shared" si="88"/>
        <v>30</v>
      </c>
      <c r="N179" s="40">
        <f t="shared" si="88"/>
        <v>150</v>
      </c>
    </row>
    <row r="180" spans="1:14" ht="30" customHeight="1" x14ac:dyDescent="0.25">
      <c r="A180" s="38">
        <v>171</v>
      </c>
      <c r="B180" s="91"/>
      <c r="C180" s="90"/>
      <c r="D180" s="91"/>
      <c r="E180" s="40" t="s">
        <v>55</v>
      </c>
      <c r="F180" s="40">
        <f>SUM(G180:N180)</f>
        <v>0</v>
      </c>
      <c r="G180" s="40">
        <f t="shared" si="88"/>
        <v>0</v>
      </c>
      <c r="H180" s="40">
        <f t="shared" si="88"/>
        <v>0</v>
      </c>
      <c r="I180" s="40">
        <f t="shared" si="88"/>
        <v>0</v>
      </c>
      <c r="J180" s="40">
        <f t="shared" si="88"/>
        <v>0</v>
      </c>
      <c r="K180" s="40">
        <f t="shared" si="88"/>
        <v>0</v>
      </c>
      <c r="L180" s="40">
        <f t="shared" si="88"/>
        <v>0</v>
      </c>
      <c r="M180" s="40">
        <f t="shared" si="88"/>
        <v>0</v>
      </c>
      <c r="N180" s="40">
        <f t="shared" si="88"/>
        <v>0</v>
      </c>
    </row>
    <row r="181" spans="1:14" x14ac:dyDescent="0.25">
      <c r="A181" s="38">
        <v>172</v>
      </c>
      <c r="B181" s="86"/>
      <c r="C181" s="88" t="s">
        <v>29</v>
      </c>
      <c r="D181" s="86" t="s">
        <v>57</v>
      </c>
      <c r="E181" s="40" t="s">
        <v>3</v>
      </c>
      <c r="F181" s="40">
        <f>SUM(F182:F185)</f>
        <v>585.70000000000005</v>
      </c>
      <c r="G181" s="40">
        <f t="shared" ref="G181:N181" si="89">SUM(G182:G185)</f>
        <v>97.1</v>
      </c>
      <c r="H181" s="40">
        <f t="shared" si="89"/>
        <v>97.2</v>
      </c>
      <c r="I181" s="40">
        <f t="shared" si="89"/>
        <v>97.4</v>
      </c>
      <c r="J181" s="40">
        <f t="shared" si="89"/>
        <v>98</v>
      </c>
      <c r="K181" s="40">
        <f t="shared" si="89"/>
        <v>98</v>
      </c>
      <c r="L181" s="40">
        <f t="shared" si="89"/>
        <v>98</v>
      </c>
      <c r="M181" s="40">
        <f t="shared" si="89"/>
        <v>0</v>
      </c>
      <c r="N181" s="40">
        <f t="shared" si="89"/>
        <v>0</v>
      </c>
    </row>
    <row r="182" spans="1:14" ht="16.5" customHeight="1" x14ac:dyDescent="0.25">
      <c r="A182" s="38">
        <v>173</v>
      </c>
      <c r="B182" s="87"/>
      <c r="C182" s="89"/>
      <c r="D182" s="87"/>
      <c r="E182" s="40" t="s">
        <v>4</v>
      </c>
      <c r="F182" s="40">
        <f>SUM(G182:N182)</f>
        <v>0</v>
      </c>
      <c r="G182" s="40">
        <f t="shared" ref="G182:H185" si="90">G84+G119</f>
        <v>0</v>
      </c>
      <c r="H182" s="40">
        <f t="shared" si="90"/>
        <v>0</v>
      </c>
      <c r="I182" s="40">
        <f t="shared" ref="I182:N185" si="91">I84+I119</f>
        <v>0</v>
      </c>
      <c r="J182" s="40">
        <f t="shared" si="91"/>
        <v>0</v>
      </c>
      <c r="K182" s="40">
        <f t="shared" si="91"/>
        <v>0</v>
      </c>
      <c r="L182" s="40">
        <f t="shared" si="91"/>
        <v>0</v>
      </c>
      <c r="M182" s="40">
        <f t="shared" si="91"/>
        <v>0</v>
      </c>
      <c r="N182" s="40">
        <f t="shared" si="91"/>
        <v>0</v>
      </c>
    </row>
    <row r="183" spans="1:14" ht="16.5" customHeight="1" x14ac:dyDescent="0.25">
      <c r="A183" s="38">
        <v>174</v>
      </c>
      <c r="B183" s="87"/>
      <c r="C183" s="89"/>
      <c r="D183" s="87"/>
      <c r="E183" s="40" t="s">
        <v>5</v>
      </c>
      <c r="F183" s="40">
        <f>SUM(G183:N183)</f>
        <v>585.70000000000005</v>
      </c>
      <c r="G183" s="40">
        <f t="shared" si="90"/>
        <v>97.1</v>
      </c>
      <c r="H183" s="40">
        <f t="shared" si="90"/>
        <v>97.2</v>
      </c>
      <c r="I183" s="40">
        <f t="shared" ref="I183:N185" si="92">I85+I120</f>
        <v>97.4</v>
      </c>
      <c r="J183" s="40">
        <f t="shared" si="91"/>
        <v>98</v>
      </c>
      <c r="K183" s="40">
        <f t="shared" si="92"/>
        <v>98</v>
      </c>
      <c r="L183" s="40">
        <f t="shared" si="92"/>
        <v>98</v>
      </c>
      <c r="M183" s="40">
        <f t="shared" si="92"/>
        <v>0</v>
      </c>
      <c r="N183" s="40">
        <f t="shared" si="92"/>
        <v>0</v>
      </c>
    </row>
    <row r="184" spans="1:14" ht="15.75" customHeight="1" x14ac:dyDescent="0.25">
      <c r="A184" s="38">
        <v>175</v>
      </c>
      <c r="B184" s="87"/>
      <c r="C184" s="89"/>
      <c r="D184" s="87"/>
      <c r="E184" s="40" t="s">
        <v>6</v>
      </c>
      <c r="F184" s="40">
        <f>SUM(G184:N184)</f>
        <v>0</v>
      </c>
      <c r="G184" s="40">
        <f t="shared" si="90"/>
        <v>0</v>
      </c>
      <c r="H184" s="40">
        <f t="shared" si="90"/>
        <v>0</v>
      </c>
      <c r="I184" s="40">
        <f t="shared" si="92"/>
        <v>0</v>
      </c>
      <c r="J184" s="40">
        <f t="shared" si="91"/>
        <v>0</v>
      </c>
      <c r="K184" s="40">
        <f t="shared" si="92"/>
        <v>0</v>
      </c>
      <c r="L184" s="40">
        <f t="shared" si="92"/>
        <v>0</v>
      </c>
      <c r="M184" s="40">
        <f t="shared" si="92"/>
        <v>0</v>
      </c>
      <c r="N184" s="40">
        <f t="shared" si="92"/>
        <v>0</v>
      </c>
    </row>
    <row r="185" spans="1:14" ht="31.5" customHeight="1" x14ac:dyDescent="0.25">
      <c r="A185" s="38">
        <v>176</v>
      </c>
      <c r="B185" s="95"/>
      <c r="C185" s="90"/>
      <c r="D185" s="95"/>
      <c r="E185" s="40" t="s">
        <v>55</v>
      </c>
      <c r="F185" s="40">
        <f>SUM(G185:N185)</f>
        <v>0</v>
      </c>
      <c r="G185" s="40">
        <f t="shared" si="90"/>
        <v>0</v>
      </c>
      <c r="H185" s="40">
        <f t="shared" si="90"/>
        <v>0</v>
      </c>
      <c r="I185" s="40">
        <f t="shared" si="92"/>
        <v>0</v>
      </c>
      <c r="J185" s="40">
        <f t="shared" si="91"/>
        <v>0</v>
      </c>
      <c r="K185" s="40">
        <f t="shared" si="92"/>
        <v>0</v>
      </c>
      <c r="L185" s="40">
        <f t="shared" si="92"/>
        <v>0</v>
      </c>
      <c r="M185" s="40">
        <f t="shared" si="92"/>
        <v>0</v>
      </c>
      <c r="N185" s="40">
        <f t="shared" si="92"/>
        <v>0</v>
      </c>
    </row>
    <row r="186" spans="1:14" x14ac:dyDescent="0.25">
      <c r="A186" s="38">
        <v>177</v>
      </c>
      <c r="B186" s="86"/>
      <c r="C186" s="88" t="s">
        <v>30</v>
      </c>
      <c r="D186" s="86" t="s">
        <v>58</v>
      </c>
      <c r="E186" s="40" t="s">
        <v>3</v>
      </c>
      <c r="F186" s="40">
        <f>SUM(F187:F190)</f>
        <v>8927.2000000000007</v>
      </c>
      <c r="G186" s="40">
        <f t="shared" ref="G186:N186" si="93">SUM(G187:G190)</f>
        <v>1821.2</v>
      </c>
      <c r="H186" s="40">
        <f t="shared" si="93"/>
        <v>1821.2</v>
      </c>
      <c r="I186" s="40">
        <f t="shared" si="93"/>
        <v>1321.2</v>
      </c>
      <c r="J186" s="40">
        <f t="shared" si="93"/>
        <v>1321.2</v>
      </c>
      <c r="K186" s="40">
        <f t="shared" si="93"/>
        <v>1321.2</v>
      </c>
      <c r="L186" s="40">
        <f t="shared" si="93"/>
        <v>1321.2</v>
      </c>
      <c r="M186" s="40">
        <f t="shared" si="93"/>
        <v>0</v>
      </c>
      <c r="N186" s="40">
        <f t="shared" si="93"/>
        <v>0</v>
      </c>
    </row>
    <row r="187" spans="1:14" ht="18" customHeight="1" x14ac:dyDescent="0.25">
      <c r="A187" s="38">
        <v>178</v>
      </c>
      <c r="B187" s="87"/>
      <c r="C187" s="89"/>
      <c r="D187" s="87"/>
      <c r="E187" s="40" t="s">
        <v>4</v>
      </c>
      <c r="F187" s="40">
        <f>SUM(G187:N187)</f>
        <v>0</v>
      </c>
      <c r="G187" s="40">
        <f>G69+G114</f>
        <v>0</v>
      </c>
      <c r="H187" s="40">
        <f t="shared" ref="H187:H190" si="94">H69+H114</f>
        <v>0</v>
      </c>
      <c r="I187" s="40">
        <f t="shared" ref="I187:N190" si="95">I69+I114</f>
        <v>0</v>
      </c>
      <c r="J187" s="40">
        <f t="shared" si="95"/>
        <v>0</v>
      </c>
      <c r="K187" s="40">
        <f t="shared" si="95"/>
        <v>0</v>
      </c>
      <c r="L187" s="40">
        <f t="shared" si="95"/>
        <v>0</v>
      </c>
      <c r="M187" s="40">
        <f t="shared" si="95"/>
        <v>0</v>
      </c>
      <c r="N187" s="40">
        <f t="shared" si="95"/>
        <v>0</v>
      </c>
    </row>
    <row r="188" spans="1:14" ht="18" customHeight="1" x14ac:dyDescent="0.25">
      <c r="A188" s="38">
        <v>179</v>
      </c>
      <c r="B188" s="87"/>
      <c r="C188" s="89"/>
      <c r="D188" s="87"/>
      <c r="E188" s="40" t="s">
        <v>5</v>
      </c>
      <c r="F188" s="40">
        <f>SUM(G188:N188)</f>
        <v>8427.2000000000007</v>
      </c>
      <c r="G188" s="40">
        <f t="shared" ref="G188:N190" si="96">G70+G115</f>
        <v>1821.2</v>
      </c>
      <c r="H188" s="40">
        <f t="shared" si="94"/>
        <v>1321.2</v>
      </c>
      <c r="I188" s="40">
        <f t="shared" si="96"/>
        <v>1321.2</v>
      </c>
      <c r="J188" s="40">
        <f t="shared" si="95"/>
        <v>1321.2</v>
      </c>
      <c r="K188" s="40">
        <f t="shared" si="96"/>
        <v>1321.2</v>
      </c>
      <c r="L188" s="40">
        <f t="shared" si="96"/>
        <v>1321.2</v>
      </c>
      <c r="M188" s="40">
        <f t="shared" si="96"/>
        <v>0</v>
      </c>
      <c r="N188" s="40">
        <f t="shared" si="96"/>
        <v>0</v>
      </c>
    </row>
    <row r="189" spans="1:14" ht="15.75" customHeight="1" x14ac:dyDescent="0.25">
      <c r="A189" s="38">
        <v>180</v>
      </c>
      <c r="B189" s="87"/>
      <c r="C189" s="89"/>
      <c r="D189" s="87"/>
      <c r="E189" s="40" t="s">
        <v>6</v>
      </c>
      <c r="F189" s="40">
        <f>SUM(G189:N189)</f>
        <v>500</v>
      </c>
      <c r="G189" s="40">
        <f t="shared" si="96"/>
        <v>0</v>
      </c>
      <c r="H189" s="40">
        <f t="shared" si="94"/>
        <v>500</v>
      </c>
      <c r="I189" s="40">
        <f t="shared" si="96"/>
        <v>0</v>
      </c>
      <c r="J189" s="40">
        <f t="shared" si="95"/>
        <v>0</v>
      </c>
      <c r="K189" s="40">
        <f t="shared" si="96"/>
        <v>0</v>
      </c>
      <c r="L189" s="40">
        <f t="shared" si="96"/>
        <v>0</v>
      </c>
      <c r="M189" s="40">
        <f t="shared" si="96"/>
        <v>0</v>
      </c>
      <c r="N189" s="40">
        <f t="shared" si="96"/>
        <v>0</v>
      </c>
    </row>
    <row r="190" spans="1:14" ht="30" customHeight="1" x14ac:dyDescent="0.25">
      <c r="A190" s="38">
        <v>181</v>
      </c>
      <c r="B190" s="95"/>
      <c r="C190" s="90"/>
      <c r="D190" s="95"/>
      <c r="E190" s="40" t="s">
        <v>55</v>
      </c>
      <c r="F190" s="40">
        <f>SUM(G190:N190)</f>
        <v>0</v>
      </c>
      <c r="G190" s="40">
        <f t="shared" si="96"/>
        <v>0</v>
      </c>
      <c r="H190" s="40">
        <f t="shared" si="94"/>
        <v>0</v>
      </c>
      <c r="I190" s="40">
        <f t="shared" si="96"/>
        <v>0</v>
      </c>
      <c r="J190" s="40">
        <f t="shared" si="95"/>
        <v>0</v>
      </c>
      <c r="K190" s="40">
        <f t="shared" si="96"/>
        <v>0</v>
      </c>
      <c r="L190" s="40">
        <f t="shared" si="96"/>
        <v>0</v>
      </c>
      <c r="M190" s="40">
        <f t="shared" si="96"/>
        <v>0</v>
      </c>
      <c r="N190" s="40">
        <f t="shared" si="96"/>
        <v>0</v>
      </c>
    </row>
    <row r="191" spans="1:14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x14ac:dyDescent="0.2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2:14" x14ac:dyDescent="0.25">
      <c r="B193" s="4"/>
      <c r="D193" s="6"/>
    </row>
    <row r="194" spans="2:14" x14ac:dyDescent="0.2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2:14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2:14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2:14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2:14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2:14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2:14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2:14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2:14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2:14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2:14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2:14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2:14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2:14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2:14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</row>
    <row r="209" spans="2:14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2:14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2:14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2:14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2:14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2:14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2:14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2:14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2:14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2:14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2:14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</row>
    <row r="220" spans="2:14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2:14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</row>
    <row r="222" spans="2:14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</row>
    <row r="223" spans="2:14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</row>
    <row r="224" spans="2:14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</row>
    <row r="225" spans="2:14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</row>
    <row r="226" spans="2:14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</row>
    <row r="227" spans="2:14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2:14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</row>
    <row r="229" spans="2:14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</row>
    <row r="230" spans="2:14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</row>
    <row r="231" spans="2:14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</row>
    <row r="232" spans="2:14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2:14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</row>
    <row r="234" spans="2:14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</row>
    <row r="235" spans="2:14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</row>
    <row r="236" spans="2:14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</row>
    <row r="237" spans="2:14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2:14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</row>
    <row r="239" spans="2:14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</row>
    <row r="240" spans="2:14" x14ac:dyDescent="0.2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2:14" x14ac:dyDescent="0.2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</row>
    <row r="242" spans="2:14" x14ac:dyDescent="0.2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</row>
    <row r="243" spans="2:14" x14ac:dyDescent="0.2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2:14" x14ac:dyDescent="0.2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</row>
    <row r="245" spans="2:14" x14ac:dyDescent="0.2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2:14" x14ac:dyDescent="0.2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</row>
    <row r="247" spans="2:14" x14ac:dyDescent="0.2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 spans="2:14" x14ac:dyDescent="0.2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</row>
    <row r="249" spans="2:14" x14ac:dyDescent="0.2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2:14" x14ac:dyDescent="0.2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</row>
    <row r="251" spans="2:14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</row>
    <row r="252" spans="2:14" x14ac:dyDescent="0.2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</row>
    <row r="253" spans="2:14" x14ac:dyDescent="0.2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2:14" x14ac:dyDescent="0.2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</row>
    <row r="255" spans="2:14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</row>
    <row r="256" spans="2:14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</row>
    <row r="257" spans="2:14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2:14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</row>
    <row r="259" spans="2:14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</row>
    <row r="260" spans="2:14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</row>
    <row r="261" spans="2:14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2:14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</row>
    <row r="263" spans="2:14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</row>
    <row r="264" spans="2:14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</row>
    <row r="265" spans="2:14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2:14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</row>
    <row r="267" spans="2:14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</row>
    <row r="268" spans="2:14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2:14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</row>
    <row r="270" spans="2:14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</row>
    <row r="271" spans="2:14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2:14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</row>
    <row r="273" spans="2:14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</row>
    <row r="274" spans="2:14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2:14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</row>
    <row r="276" spans="2:14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2:14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</row>
    <row r="278" spans="2:14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</row>
    <row r="279" spans="2:14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</row>
    <row r="280" spans="2:14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2:14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</row>
    <row r="282" spans="2:14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</row>
    <row r="283" spans="2:14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2:14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</row>
    <row r="285" spans="2:14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</row>
    <row r="286" spans="2:14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2:14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</row>
    <row r="288" spans="2:14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</row>
    <row r="289" spans="2:14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2:14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</row>
    <row r="291" spans="2:14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</row>
    <row r="292" spans="2:14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2:14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</row>
    <row r="294" spans="2:14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</row>
    <row r="295" spans="2:14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2:14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</row>
    <row r="297" spans="2:14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</row>
    <row r="298" spans="2:14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2:14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</row>
    <row r="300" spans="2:14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2:14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</row>
    <row r="302" spans="2:14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</row>
    <row r="303" spans="2:14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</row>
    <row r="304" spans="2:14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</row>
    <row r="305" spans="2:14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</row>
    <row r="306" spans="2:14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2:14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</row>
    <row r="308" spans="2:14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2:14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</row>
    <row r="310" spans="2:14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</row>
    <row r="311" spans="2:14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</row>
    <row r="312" spans="2:14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</row>
    <row r="313" spans="2:14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</row>
    <row r="314" spans="2:14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</row>
    <row r="315" spans="2:14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</row>
    <row r="316" spans="2:14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</row>
    <row r="317" spans="2:14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</row>
    <row r="318" spans="2:14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</row>
    <row r="319" spans="2:14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</row>
    <row r="320" spans="2:14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</row>
    <row r="321" spans="2:14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</row>
    <row r="322" spans="2:14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</row>
    <row r="323" spans="2:14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</row>
    <row r="324" spans="2:14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</row>
    <row r="325" spans="2:14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</row>
    <row r="326" spans="2:14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</row>
    <row r="327" spans="2:14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</row>
    <row r="328" spans="2:14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</row>
    <row r="329" spans="2:14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</row>
    <row r="330" spans="2:14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</row>
    <row r="331" spans="2:14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</row>
    <row r="332" spans="2:14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</row>
    <row r="333" spans="2:14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</row>
    <row r="334" spans="2:14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</row>
    <row r="335" spans="2:14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</row>
    <row r="336" spans="2:14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</row>
    <row r="337" spans="2:14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</row>
    <row r="338" spans="2:14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</row>
    <row r="339" spans="2:14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</row>
    <row r="340" spans="2:14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</row>
    <row r="341" spans="2:14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</row>
    <row r="342" spans="2:14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</row>
    <row r="343" spans="2:14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</row>
    <row r="344" spans="2:14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</row>
    <row r="345" spans="2:14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</row>
    <row r="346" spans="2:14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</row>
    <row r="347" spans="2:14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</row>
    <row r="348" spans="2:14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</row>
    <row r="349" spans="2:14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</row>
    <row r="350" spans="2:14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</row>
    <row r="351" spans="2:14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</row>
    <row r="352" spans="2:14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</row>
    <row r="353" spans="2:14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</row>
    <row r="354" spans="2:14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</row>
    <row r="355" spans="2:14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</row>
    <row r="356" spans="2:14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</row>
    <row r="357" spans="2:14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</row>
    <row r="358" spans="2:14" x14ac:dyDescent="0.2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</row>
    <row r="359" spans="2:14" x14ac:dyDescent="0.2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</row>
    <row r="360" spans="2:14" x14ac:dyDescent="0.2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</row>
    <row r="361" spans="2:14" x14ac:dyDescent="0.2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</row>
    <row r="362" spans="2:14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</row>
    <row r="363" spans="2:14" x14ac:dyDescent="0.2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</row>
    <row r="364" spans="2:14" x14ac:dyDescent="0.2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</row>
    <row r="365" spans="2:14" x14ac:dyDescent="0.2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</row>
    <row r="366" spans="2:14" x14ac:dyDescent="0.2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</row>
    <row r="367" spans="2:14" x14ac:dyDescent="0.2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</row>
    <row r="368" spans="2:14" x14ac:dyDescent="0.2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</row>
    <row r="369" spans="2:14" x14ac:dyDescent="0.2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</row>
    <row r="370" spans="2:14" x14ac:dyDescent="0.2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</row>
    <row r="371" spans="2:14" x14ac:dyDescent="0.25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</row>
    <row r="372" spans="2:14" x14ac:dyDescent="0.25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</row>
    <row r="373" spans="2:14" x14ac:dyDescent="0.25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</row>
    <row r="374" spans="2:14" x14ac:dyDescent="0.25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</row>
    <row r="375" spans="2:14" x14ac:dyDescent="0.25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</row>
    <row r="376" spans="2:14" x14ac:dyDescent="0.25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</row>
    <row r="377" spans="2:14" x14ac:dyDescent="0.25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</row>
    <row r="378" spans="2:14" x14ac:dyDescent="0.25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</row>
    <row r="379" spans="2:14" x14ac:dyDescent="0.25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</row>
    <row r="380" spans="2:14" x14ac:dyDescent="0.25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</row>
    <row r="381" spans="2:14" x14ac:dyDescent="0.25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</row>
    <row r="382" spans="2:14" x14ac:dyDescent="0.25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</row>
    <row r="383" spans="2:14" x14ac:dyDescent="0.25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</row>
    <row r="384" spans="2:14" x14ac:dyDescent="0.25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</row>
    <row r="385" spans="2:14" x14ac:dyDescent="0.2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</row>
    <row r="386" spans="2:14" x14ac:dyDescent="0.2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</row>
    <row r="387" spans="2:14" x14ac:dyDescent="0.2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</row>
    <row r="388" spans="2:14" x14ac:dyDescent="0.2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</row>
    <row r="389" spans="2:14" x14ac:dyDescent="0.25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</row>
    <row r="390" spans="2:14" x14ac:dyDescent="0.25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</row>
    <row r="391" spans="2:14" x14ac:dyDescent="0.25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</row>
    <row r="392" spans="2:14" x14ac:dyDescent="0.25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</row>
    <row r="393" spans="2:14" x14ac:dyDescent="0.25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</row>
    <row r="394" spans="2:14" x14ac:dyDescent="0.25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</row>
    <row r="395" spans="2:14" x14ac:dyDescent="0.25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</row>
    <row r="396" spans="2:14" x14ac:dyDescent="0.25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</row>
    <row r="397" spans="2:14" x14ac:dyDescent="0.25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</row>
    <row r="398" spans="2:14" x14ac:dyDescent="0.25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</row>
    <row r="399" spans="2:14" x14ac:dyDescent="0.25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</row>
    <row r="400" spans="2:14" x14ac:dyDescent="0.25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</row>
    <row r="401" spans="2:14" x14ac:dyDescent="0.25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</row>
    <row r="402" spans="2:14" x14ac:dyDescent="0.25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</row>
    <row r="403" spans="2:14" x14ac:dyDescent="0.25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</row>
    <row r="404" spans="2:14" x14ac:dyDescent="0.25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</row>
    <row r="405" spans="2:14" x14ac:dyDescent="0.2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</row>
    <row r="406" spans="2:14" x14ac:dyDescent="0.2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</row>
    <row r="407" spans="2:14" x14ac:dyDescent="0.2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</row>
    <row r="408" spans="2:14" x14ac:dyDescent="0.2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</row>
    <row r="409" spans="2:14" x14ac:dyDescent="0.25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</row>
    <row r="410" spans="2:14" x14ac:dyDescent="0.25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</row>
    <row r="411" spans="2:14" x14ac:dyDescent="0.25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</row>
    <row r="412" spans="2:14" x14ac:dyDescent="0.25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</row>
    <row r="413" spans="2:14" x14ac:dyDescent="0.25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</row>
    <row r="414" spans="2:14" x14ac:dyDescent="0.25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</row>
    <row r="415" spans="2:14" x14ac:dyDescent="0.25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</row>
    <row r="416" spans="2:14" x14ac:dyDescent="0.25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</row>
    <row r="417" spans="2:14" x14ac:dyDescent="0.25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</row>
    <row r="418" spans="2:14" x14ac:dyDescent="0.25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</row>
    <row r="419" spans="2:14" x14ac:dyDescent="0.25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</row>
    <row r="420" spans="2:14" x14ac:dyDescent="0.25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</row>
    <row r="421" spans="2:14" x14ac:dyDescent="0.25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</row>
    <row r="422" spans="2:14" x14ac:dyDescent="0.25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</row>
    <row r="423" spans="2:14" x14ac:dyDescent="0.25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</row>
    <row r="424" spans="2:14" x14ac:dyDescent="0.25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</row>
    <row r="425" spans="2:14" x14ac:dyDescent="0.25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</row>
    <row r="426" spans="2:14" x14ac:dyDescent="0.25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</row>
    <row r="427" spans="2:14" x14ac:dyDescent="0.25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</row>
    <row r="428" spans="2:14" x14ac:dyDescent="0.25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</row>
    <row r="429" spans="2:14" x14ac:dyDescent="0.25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</row>
    <row r="430" spans="2:14" x14ac:dyDescent="0.25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</row>
    <row r="431" spans="2:14" x14ac:dyDescent="0.25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</row>
    <row r="432" spans="2:14" x14ac:dyDescent="0.25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</row>
    <row r="433" spans="2:14" x14ac:dyDescent="0.25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</row>
    <row r="434" spans="2:14" x14ac:dyDescent="0.25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</row>
    <row r="435" spans="2:14" x14ac:dyDescent="0.25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</row>
    <row r="436" spans="2:14" x14ac:dyDescent="0.25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</row>
    <row r="437" spans="2:14" x14ac:dyDescent="0.25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</row>
    <row r="438" spans="2:14" x14ac:dyDescent="0.25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</row>
    <row r="439" spans="2:14" x14ac:dyDescent="0.25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</row>
    <row r="440" spans="2:14" x14ac:dyDescent="0.25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</row>
    <row r="441" spans="2:14" x14ac:dyDescent="0.25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</row>
    <row r="442" spans="2:14" x14ac:dyDescent="0.25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</row>
    <row r="443" spans="2:14" x14ac:dyDescent="0.25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</row>
    <row r="444" spans="2:14" x14ac:dyDescent="0.25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</row>
    <row r="445" spans="2:14" x14ac:dyDescent="0.25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</row>
    <row r="446" spans="2:14" x14ac:dyDescent="0.25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</row>
    <row r="447" spans="2:14" x14ac:dyDescent="0.25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</row>
    <row r="448" spans="2:14" x14ac:dyDescent="0.25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</row>
    <row r="449" spans="2:14" x14ac:dyDescent="0.25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</row>
    <row r="450" spans="2:14" x14ac:dyDescent="0.25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</row>
    <row r="451" spans="2:14" x14ac:dyDescent="0.25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</row>
    <row r="452" spans="2:14" x14ac:dyDescent="0.25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</row>
    <row r="453" spans="2:14" x14ac:dyDescent="0.25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</row>
    <row r="454" spans="2:14" x14ac:dyDescent="0.25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</row>
    <row r="455" spans="2:14" x14ac:dyDescent="0.25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</row>
    <row r="456" spans="2:14" x14ac:dyDescent="0.25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</row>
    <row r="457" spans="2:14" x14ac:dyDescent="0.25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</row>
    <row r="458" spans="2:14" x14ac:dyDescent="0.25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</row>
    <row r="459" spans="2:14" x14ac:dyDescent="0.25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</row>
    <row r="460" spans="2:14" x14ac:dyDescent="0.25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</row>
    <row r="461" spans="2:14" x14ac:dyDescent="0.25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</row>
    <row r="462" spans="2:14" x14ac:dyDescent="0.25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</row>
    <row r="463" spans="2:14" x14ac:dyDescent="0.25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</row>
    <row r="464" spans="2:14" x14ac:dyDescent="0.25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</row>
    <row r="465" spans="2:14" x14ac:dyDescent="0.25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</row>
    <row r="466" spans="2:14" x14ac:dyDescent="0.25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</row>
    <row r="467" spans="2:14" x14ac:dyDescent="0.25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</row>
    <row r="468" spans="2:14" x14ac:dyDescent="0.25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</row>
    <row r="469" spans="2:14" x14ac:dyDescent="0.25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</row>
    <row r="470" spans="2:14" x14ac:dyDescent="0.25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</row>
    <row r="471" spans="2:14" x14ac:dyDescent="0.25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</row>
    <row r="472" spans="2:14" x14ac:dyDescent="0.25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</row>
    <row r="473" spans="2:14" x14ac:dyDescent="0.25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</row>
    <row r="474" spans="2:14" x14ac:dyDescent="0.25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</row>
    <row r="475" spans="2:14" x14ac:dyDescent="0.25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</row>
    <row r="476" spans="2:14" x14ac:dyDescent="0.25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</row>
    <row r="477" spans="2:14" x14ac:dyDescent="0.25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</row>
    <row r="478" spans="2:14" x14ac:dyDescent="0.25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</row>
    <row r="479" spans="2:14" x14ac:dyDescent="0.25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</row>
    <row r="480" spans="2:14" x14ac:dyDescent="0.25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</row>
    <row r="481" spans="2:14" x14ac:dyDescent="0.25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</row>
    <row r="482" spans="2:14" x14ac:dyDescent="0.25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</row>
    <row r="483" spans="2:14" x14ac:dyDescent="0.25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</row>
    <row r="484" spans="2:14" x14ac:dyDescent="0.25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</row>
    <row r="485" spans="2:14" x14ac:dyDescent="0.25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</row>
    <row r="486" spans="2:14" x14ac:dyDescent="0.25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</row>
    <row r="487" spans="2:14" x14ac:dyDescent="0.25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</row>
    <row r="488" spans="2:14" x14ac:dyDescent="0.25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</row>
    <row r="489" spans="2:14" x14ac:dyDescent="0.25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</row>
    <row r="490" spans="2:14" x14ac:dyDescent="0.25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</row>
    <row r="491" spans="2:14" x14ac:dyDescent="0.25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</row>
    <row r="492" spans="2:14" x14ac:dyDescent="0.25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</row>
    <row r="493" spans="2:14" x14ac:dyDescent="0.25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</row>
    <row r="494" spans="2:14" x14ac:dyDescent="0.25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</row>
    <row r="495" spans="2:14" x14ac:dyDescent="0.25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</row>
    <row r="496" spans="2:14" x14ac:dyDescent="0.25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</row>
    <row r="497" spans="2:14" x14ac:dyDescent="0.25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</row>
    <row r="498" spans="2:14" x14ac:dyDescent="0.25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</row>
    <row r="499" spans="2:14" x14ac:dyDescent="0.25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</row>
    <row r="500" spans="2:14" x14ac:dyDescent="0.25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</row>
    <row r="501" spans="2:14" x14ac:dyDescent="0.25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</row>
    <row r="502" spans="2:14" x14ac:dyDescent="0.25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</row>
    <row r="503" spans="2:14" x14ac:dyDescent="0.25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</row>
    <row r="504" spans="2:14" x14ac:dyDescent="0.25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</row>
    <row r="505" spans="2:14" x14ac:dyDescent="0.25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</row>
    <row r="506" spans="2:14" x14ac:dyDescent="0.25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</row>
    <row r="507" spans="2:14" x14ac:dyDescent="0.25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</row>
    <row r="508" spans="2:14" x14ac:dyDescent="0.25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</row>
    <row r="509" spans="2:14" x14ac:dyDescent="0.25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</row>
    <row r="510" spans="2:14" x14ac:dyDescent="0.25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</row>
    <row r="511" spans="2:14" x14ac:dyDescent="0.25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</row>
    <row r="512" spans="2:14" x14ac:dyDescent="0.25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</row>
    <row r="513" spans="2:14" x14ac:dyDescent="0.25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</row>
    <row r="514" spans="2:14" x14ac:dyDescent="0.25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</row>
    <row r="515" spans="2:14" x14ac:dyDescent="0.25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</row>
    <row r="516" spans="2:14" x14ac:dyDescent="0.25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</row>
  </sheetData>
  <mergeCells count="106">
    <mergeCell ref="B10:N10"/>
    <mergeCell ref="B11:B15"/>
    <mergeCell ref="C11:C15"/>
    <mergeCell ref="D11:D15"/>
    <mergeCell ref="B16:B20"/>
    <mergeCell ref="C16:C20"/>
    <mergeCell ref="D16:D20"/>
    <mergeCell ref="A4:N4"/>
    <mergeCell ref="A6:A8"/>
    <mergeCell ref="B6:B8"/>
    <mergeCell ref="C6:C8"/>
    <mergeCell ref="D6:D8"/>
    <mergeCell ref="E6:E8"/>
    <mergeCell ref="F6:N6"/>
    <mergeCell ref="F7:F8"/>
    <mergeCell ref="G7:N7"/>
    <mergeCell ref="B46:N46"/>
    <mergeCell ref="B47:B51"/>
    <mergeCell ref="C47:C51"/>
    <mergeCell ref="D47:D51"/>
    <mergeCell ref="B41:B45"/>
    <mergeCell ref="C41:C45"/>
    <mergeCell ref="D41:D45"/>
    <mergeCell ref="B21:B30"/>
    <mergeCell ref="C21:C30"/>
    <mergeCell ref="D21:D25"/>
    <mergeCell ref="D26:D30"/>
    <mergeCell ref="B36:B40"/>
    <mergeCell ref="C36:C40"/>
    <mergeCell ref="D36:D40"/>
    <mergeCell ref="B31:B35"/>
    <mergeCell ref="C31:C35"/>
    <mergeCell ref="D31:D35"/>
    <mergeCell ref="B123:B127"/>
    <mergeCell ref="C123:C127"/>
    <mergeCell ref="D123:D127"/>
    <mergeCell ref="B52:B56"/>
    <mergeCell ref="C52:C56"/>
    <mergeCell ref="D52:D56"/>
    <mergeCell ref="D68:D72"/>
    <mergeCell ref="B73:B77"/>
    <mergeCell ref="C73:C77"/>
    <mergeCell ref="D73:D77"/>
    <mergeCell ref="B58:B72"/>
    <mergeCell ref="C58:C72"/>
    <mergeCell ref="D63:D67"/>
    <mergeCell ref="C98:C102"/>
    <mergeCell ref="D98:D102"/>
    <mergeCell ref="B57:N57"/>
    <mergeCell ref="D58:D62"/>
    <mergeCell ref="B78:B87"/>
    <mergeCell ref="C78:C87"/>
    <mergeCell ref="D78:D82"/>
    <mergeCell ref="D83:D87"/>
    <mergeCell ref="B88:B92"/>
    <mergeCell ref="C88:C92"/>
    <mergeCell ref="D88:D92"/>
    <mergeCell ref="B93:B97"/>
    <mergeCell ref="C93:C97"/>
    <mergeCell ref="D93:D97"/>
    <mergeCell ref="B98:B102"/>
    <mergeCell ref="D149:D153"/>
    <mergeCell ref="B166:B170"/>
    <mergeCell ref="C166:C170"/>
    <mergeCell ref="B128:B132"/>
    <mergeCell ref="C128:C132"/>
    <mergeCell ref="D128:D132"/>
    <mergeCell ref="B133:B137"/>
    <mergeCell ref="C133:C137"/>
    <mergeCell ref="D133:D137"/>
    <mergeCell ref="B103:B122"/>
    <mergeCell ref="C103:C122"/>
    <mergeCell ref="D103:D107"/>
    <mergeCell ref="D108:D112"/>
    <mergeCell ref="D113:D117"/>
    <mergeCell ref="D118:D122"/>
    <mergeCell ref="D166:D170"/>
    <mergeCell ref="C155:C159"/>
    <mergeCell ref="C160:C164"/>
    <mergeCell ref="D155:D159"/>
    <mergeCell ref="D160:D164"/>
    <mergeCell ref="B186:B190"/>
    <mergeCell ref="C186:C190"/>
    <mergeCell ref="D186:D190"/>
    <mergeCell ref="B171:B175"/>
    <mergeCell ref="C171:C175"/>
    <mergeCell ref="D171:D175"/>
    <mergeCell ref="B176:B180"/>
    <mergeCell ref="C176:C180"/>
    <mergeCell ref="D176:D180"/>
    <mergeCell ref="B181:B185"/>
    <mergeCell ref="C181:C185"/>
    <mergeCell ref="D181:D185"/>
    <mergeCell ref="B154:N154"/>
    <mergeCell ref="B165:N165"/>
    <mergeCell ref="B155:B159"/>
    <mergeCell ref="B160:B164"/>
    <mergeCell ref="B144:B148"/>
    <mergeCell ref="C144:C148"/>
    <mergeCell ref="D144:D148"/>
    <mergeCell ref="B138:B142"/>
    <mergeCell ref="C138:C142"/>
    <mergeCell ref="D138:D142"/>
    <mergeCell ref="B143:N143"/>
    <mergeCell ref="B149:B153"/>
    <mergeCell ref="C149:C153"/>
  </mergeCells>
  <pageMargins left="0.11811023622047245" right="0.11811023622047245" top="0.74803149606299213" bottom="0.39370078740157483" header="0.31496062992125984" footer="0.35433070866141736"/>
  <pageSetup paperSize="9" scale="71" fitToHeight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E10" workbookViewId="0">
      <selection activeCell="P20" sqref="P20"/>
    </sheetView>
  </sheetViews>
  <sheetFormatPr defaultRowHeight="15" x14ac:dyDescent="0.25"/>
  <cols>
    <col min="2" max="2" width="32" customWidth="1"/>
    <col min="6" max="6" width="9.5703125" customWidth="1"/>
    <col min="14" max="16" width="9.140625" style="43"/>
  </cols>
  <sheetData>
    <row r="1" spans="1:23" x14ac:dyDescent="0.25">
      <c r="W1" s="44" t="s">
        <v>125</v>
      </c>
    </row>
    <row r="2" spans="1:23" x14ac:dyDescent="0.25">
      <c r="W2" s="44" t="s">
        <v>62</v>
      </c>
    </row>
    <row r="3" spans="1:23" x14ac:dyDescent="0.25">
      <c r="W3" s="44" t="s">
        <v>63</v>
      </c>
    </row>
    <row r="4" spans="1:23" x14ac:dyDescent="0.25">
      <c r="W4" s="44" t="s">
        <v>64</v>
      </c>
    </row>
    <row r="5" spans="1:23" ht="15.75" x14ac:dyDescent="0.25">
      <c r="W5" s="45"/>
    </row>
    <row r="6" spans="1:23" x14ac:dyDescent="0.25">
      <c r="W6" s="46" t="s">
        <v>126</v>
      </c>
    </row>
    <row r="7" spans="1:23" x14ac:dyDescent="0.25">
      <c r="W7" s="46" t="s">
        <v>127</v>
      </c>
    </row>
    <row r="8" spans="1:23" ht="18" customHeight="1" x14ac:dyDescent="0.25">
      <c r="P8" s="118" t="s">
        <v>98</v>
      </c>
      <c r="Q8" s="118"/>
      <c r="R8" s="118"/>
      <c r="S8" s="118"/>
      <c r="T8" s="118"/>
      <c r="U8" s="118"/>
      <c r="V8" s="118"/>
      <c r="W8" s="118"/>
    </row>
    <row r="10" spans="1:23" ht="15.75" x14ac:dyDescent="0.25">
      <c r="A10" s="47"/>
      <c r="B10" s="47"/>
      <c r="C10" s="48"/>
      <c r="D10" s="48"/>
      <c r="E10" s="48"/>
      <c r="F10" s="48"/>
      <c r="G10" s="48"/>
      <c r="H10" s="48"/>
      <c r="I10" s="48"/>
      <c r="J10" s="48"/>
      <c r="K10" s="48"/>
      <c r="V10" s="119" t="s">
        <v>69</v>
      </c>
      <c r="W10" s="119"/>
    </row>
    <row r="11" spans="1:23" ht="31.5" customHeight="1" x14ac:dyDescent="0.25">
      <c r="A11" s="120" t="s">
        <v>128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x14ac:dyDescent="0.25">
      <c r="A12" s="48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23" ht="27.6" customHeight="1" x14ac:dyDescent="0.25">
      <c r="A13" s="121" t="s">
        <v>129</v>
      </c>
      <c r="B13" s="121" t="s">
        <v>130</v>
      </c>
      <c r="C13" s="121" t="s">
        <v>131</v>
      </c>
      <c r="D13" s="121" t="s">
        <v>132</v>
      </c>
      <c r="E13" s="121" t="s">
        <v>133</v>
      </c>
      <c r="F13" s="121" t="s">
        <v>54</v>
      </c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</row>
    <row r="14" spans="1:23" ht="21" customHeight="1" x14ac:dyDescent="0.25">
      <c r="A14" s="121"/>
      <c r="B14" s="121"/>
      <c r="C14" s="121"/>
      <c r="D14" s="121"/>
      <c r="E14" s="121"/>
      <c r="F14" s="49">
        <v>2013</v>
      </c>
      <c r="G14" s="49">
        <v>2014</v>
      </c>
      <c r="H14" s="49">
        <v>2015</v>
      </c>
      <c r="I14" s="49">
        <v>2016</v>
      </c>
      <c r="J14" s="49">
        <v>2017</v>
      </c>
      <c r="K14" s="49">
        <v>2018</v>
      </c>
      <c r="L14" s="49">
        <v>2019</v>
      </c>
      <c r="M14" s="49">
        <v>2020</v>
      </c>
      <c r="N14" s="50">
        <v>2021</v>
      </c>
      <c r="O14" s="50">
        <v>2022</v>
      </c>
      <c r="P14" s="50">
        <v>2023</v>
      </c>
      <c r="Q14" s="49">
        <v>2024</v>
      </c>
      <c r="R14" s="49">
        <v>2025</v>
      </c>
      <c r="S14" s="49">
        <v>2026</v>
      </c>
      <c r="T14" s="49">
        <v>2027</v>
      </c>
      <c r="U14" s="49">
        <v>2028</v>
      </c>
      <c r="V14" s="49">
        <v>2029</v>
      </c>
      <c r="W14" s="49">
        <v>2030</v>
      </c>
    </row>
    <row r="15" spans="1:23" s="52" customFormat="1" ht="71.25" customHeight="1" x14ac:dyDescent="0.25">
      <c r="A15" s="49">
        <v>1</v>
      </c>
      <c r="B15" s="51" t="s">
        <v>134</v>
      </c>
      <c r="C15" s="49" t="s">
        <v>79</v>
      </c>
      <c r="D15" s="49" t="s">
        <v>135</v>
      </c>
      <c r="E15" s="49" t="s">
        <v>135</v>
      </c>
      <c r="F15" s="49">
        <v>134.19999999999999</v>
      </c>
      <c r="G15" s="49">
        <v>134.19999999999999</v>
      </c>
      <c r="H15" s="49">
        <v>137.5</v>
      </c>
      <c r="I15" s="49">
        <v>153.69999999999999</v>
      </c>
      <c r="J15" s="49">
        <v>153.69999999999999</v>
      </c>
      <c r="K15" s="49">
        <v>158.30000000000001</v>
      </c>
      <c r="L15" s="49">
        <v>158.30000000000001</v>
      </c>
      <c r="M15" s="49">
        <v>158.30000000000001</v>
      </c>
      <c r="N15" s="50">
        <v>158.30000000000001</v>
      </c>
      <c r="O15" s="50">
        <v>158.30000000000001</v>
      </c>
      <c r="P15" s="50">
        <v>158.30000000000001</v>
      </c>
      <c r="Q15" s="49">
        <v>158.30000000000001</v>
      </c>
      <c r="R15" s="49">
        <v>158.30000000000001</v>
      </c>
      <c r="S15" s="49">
        <v>158.30000000000001</v>
      </c>
      <c r="T15" s="49">
        <v>158.30000000000001</v>
      </c>
      <c r="U15" s="49">
        <v>158.30000000000001</v>
      </c>
      <c r="V15" s="49">
        <v>158.30000000000001</v>
      </c>
      <c r="W15" s="49">
        <v>158.30000000000001</v>
      </c>
    </row>
    <row r="16" spans="1:23" s="52" customFormat="1" ht="83.25" customHeight="1" x14ac:dyDescent="0.25">
      <c r="A16" s="49">
        <v>2</v>
      </c>
      <c r="B16" s="51" t="s">
        <v>136</v>
      </c>
      <c r="C16" s="49" t="s">
        <v>79</v>
      </c>
      <c r="D16" s="49">
        <v>11.8</v>
      </c>
      <c r="E16" s="49">
        <v>8.9</v>
      </c>
      <c r="F16" s="49">
        <v>0</v>
      </c>
      <c r="G16" s="49">
        <v>0</v>
      </c>
      <c r="H16" s="49">
        <v>0</v>
      </c>
      <c r="I16" s="49">
        <v>4.5999999999999996</v>
      </c>
      <c r="J16" s="49">
        <v>0</v>
      </c>
      <c r="K16" s="53">
        <v>3.7</v>
      </c>
      <c r="L16" s="49">
        <v>0.3</v>
      </c>
      <c r="M16" s="49">
        <v>0</v>
      </c>
      <c r="N16" s="54">
        <v>0.5</v>
      </c>
      <c r="O16" s="54">
        <v>0</v>
      </c>
      <c r="P16" s="55">
        <v>0</v>
      </c>
      <c r="Q16" s="50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</row>
    <row r="17" spans="1:23" s="52" customFormat="1" ht="151.5" customHeight="1" x14ac:dyDescent="0.25">
      <c r="A17" s="49" t="s">
        <v>137</v>
      </c>
      <c r="B17" s="51" t="s">
        <v>138</v>
      </c>
      <c r="C17" s="49" t="s">
        <v>79</v>
      </c>
      <c r="D17" s="49">
        <v>11.8</v>
      </c>
      <c r="E17" s="49">
        <v>9</v>
      </c>
      <c r="F17" s="49">
        <v>0</v>
      </c>
      <c r="G17" s="49">
        <v>0</v>
      </c>
      <c r="H17" s="49">
        <v>0</v>
      </c>
      <c r="I17" s="49">
        <v>4.7</v>
      </c>
      <c r="J17" s="49">
        <v>0</v>
      </c>
      <c r="K17" s="53">
        <v>3.7</v>
      </c>
      <c r="L17" s="49">
        <v>0.3</v>
      </c>
      <c r="M17" s="49">
        <v>0</v>
      </c>
      <c r="N17" s="54">
        <v>0.5</v>
      </c>
      <c r="O17" s="54">
        <v>0</v>
      </c>
      <c r="P17" s="55">
        <v>0</v>
      </c>
      <c r="Q17" s="50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</row>
    <row r="18" spans="1:23" s="52" customFormat="1" ht="50.25" customHeight="1" x14ac:dyDescent="0.25">
      <c r="A18" s="49">
        <v>3</v>
      </c>
      <c r="B18" s="51" t="s">
        <v>139</v>
      </c>
      <c r="C18" s="49" t="s">
        <v>79</v>
      </c>
      <c r="D18" s="49" t="s">
        <v>135</v>
      </c>
      <c r="E18" s="49" t="s">
        <v>135</v>
      </c>
      <c r="F18" s="49">
        <v>0</v>
      </c>
      <c r="G18" s="49">
        <v>0</v>
      </c>
      <c r="H18" s="49">
        <v>3.3</v>
      </c>
      <c r="I18" s="49">
        <v>11.5</v>
      </c>
      <c r="J18" s="49">
        <v>0</v>
      </c>
      <c r="K18" s="49">
        <v>3.6</v>
      </c>
      <c r="L18" s="49">
        <v>0</v>
      </c>
      <c r="M18" s="49">
        <v>0</v>
      </c>
      <c r="N18" s="54">
        <v>0</v>
      </c>
      <c r="O18" s="54">
        <v>0</v>
      </c>
      <c r="P18" s="54">
        <v>0</v>
      </c>
      <c r="Q18" s="54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</row>
    <row r="19" spans="1:23" s="52" customFormat="1" ht="136.15" customHeight="1" x14ac:dyDescent="0.25">
      <c r="A19" s="49">
        <v>4</v>
      </c>
      <c r="B19" s="51" t="s">
        <v>140</v>
      </c>
      <c r="C19" s="49" t="s">
        <v>79</v>
      </c>
      <c r="D19" s="49" t="s">
        <v>135</v>
      </c>
      <c r="E19" s="49" t="s">
        <v>135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53">
        <v>0.1</v>
      </c>
      <c r="L19" s="53">
        <v>0.3</v>
      </c>
      <c r="M19" s="53">
        <v>0</v>
      </c>
      <c r="N19" s="54">
        <v>0.5</v>
      </c>
      <c r="O19" s="54">
        <v>0</v>
      </c>
      <c r="P19" s="55">
        <v>0.5</v>
      </c>
      <c r="Q19" s="58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</row>
    <row r="20" spans="1:23" s="62" customFormat="1" ht="147.75" customHeight="1" x14ac:dyDescent="0.25">
      <c r="A20" s="50">
        <v>5</v>
      </c>
      <c r="B20" s="57" t="s">
        <v>141</v>
      </c>
      <c r="C20" s="50" t="s">
        <v>79</v>
      </c>
      <c r="D20" s="50" t="s">
        <v>135</v>
      </c>
      <c r="E20" s="50" t="s">
        <v>135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8">
        <v>7.6</v>
      </c>
      <c r="L20" s="59">
        <v>7.6</v>
      </c>
      <c r="M20" s="59">
        <v>0.3</v>
      </c>
      <c r="N20" s="60">
        <v>1.998</v>
      </c>
      <c r="O20" s="61">
        <v>2.6</v>
      </c>
      <c r="P20" s="60">
        <v>0</v>
      </c>
      <c r="Q20" s="3">
        <v>0.47699999999999998</v>
      </c>
      <c r="R20" s="3">
        <v>0.39</v>
      </c>
      <c r="S20" s="3">
        <v>0.39</v>
      </c>
      <c r="T20" s="3">
        <v>0.39</v>
      </c>
      <c r="U20" s="3">
        <v>0.39</v>
      </c>
      <c r="V20" s="3">
        <v>0.39</v>
      </c>
      <c r="W20" s="3">
        <v>0.39</v>
      </c>
    </row>
    <row r="21" spans="1:23" s="52" customFormat="1" ht="104.45" customHeight="1" x14ac:dyDescent="0.25">
      <c r="A21" s="49">
        <v>6</v>
      </c>
      <c r="B21" s="51" t="s">
        <v>142</v>
      </c>
      <c r="C21" s="49" t="s">
        <v>79</v>
      </c>
      <c r="D21" s="49" t="s">
        <v>135</v>
      </c>
      <c r="E21" s="49" t="s">
        <v>135</v>
      </c>
      <c r="F21" s="49">
        <v>134.19999999999999</v>
      </c>
      <c r="G21" s="49">
        <v>134.19999999999999</v>
      </c>
      <c r="H21" s="49">
        <v>137.5</v>
      </c>
      <c r="I21" s="49">
        <v>153.69999999999999</v>
      </c>
      <c r="J21" s="49">
        <v>153.69999999999999</v>
      </c>
      <c r="K21" s="49">
        <v>158.30000000000001</v>
      </c>
      <c r="L21" s="49">
        <v>158.30000000000001</v>
      </c>
      <c r="M21" s="49">
        <v>158.30000000000001</v>
      </c>
      <c r="N21" s="50">
        <v>158.30000000000001</v>
      </c>
      <c r="O21" s="50">
        <v>158.30000000000001</v>
      </c>
      <c r="P21" s="50">
        <v>158.30000000000001</v>
      </c>
      <c r="Q21" s="50">
        <v>158.30000000000001</v>
      </c>
      <c r="R21" s="49">
        <v>158.30000000000001</v>
      </c>
      <c r="S21" s="49">
        <v>158.30000000000001</v>
      </c>
      <c r="T21" s="49">
        <v>158.30000000000001</v>
      </c>
      <c r="U21" s="49">
        <v>158.30000000000001</v>
      </c>
      <c r="V21" s="49">
        <v>158.30000000000001</v>
      </c>
      <c r="W21" s="49">
        <v>158.30000000000001</v>
      </c>
    </row>
    <row r="22" spans="1:23" s="52" customFormat="1" ht="121.5" customHeight="1" x14ac:dyDescent="0.25">
      <c r="A22" s="49" t="s">
        <v>143</v>
      </c>
      <c r="B22" s="51" t="s">
        <v>144</v>
      </c>
      <c r="C22" s="49" t="s">
        <v>79</v>
      </c>
      <c r="D22" s="49" t="s">
        <v>135</v>
      </c>
      <c r="E22" s="49" t="s">
        <v>135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54">
        <v>0</v>
      </c>
      <c r="O22" s="54">
        <v>0</v>
      </c>
      <c r="P22" s="54">
        <v>0</v>
      </c>
      <c r="Q22" s="54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</row>
    <row r="23" spans="1:23" s="52" customFormat="1" ht="135.75" customHeight="1" x14ac:dyDescent="0.25">
      <c r="A23" s="49">
        <v>7</v>
      </c>
      <c r="B23" s="51" t="s">
        <v>145</v>
      </c>
      <c r="C23" s="49" t="s">
        <v>82</v>
      </c>
      <c r="D23" s="49" t="s">
        <v>135</v>
      </c>
      <c r="E23" s="49" t="s">
        <v>135</v>
      </c>
      <c r="F23" s="49">
        <v>100</v>
      </c>
      <c r="G23" s="49">
        <v>100</v>
      </c>
      <c r="H23" s="49">
        <v>100</v>
      </c>
      <c r="I23" s="49">
        <v>100</v>
      </c>
      <c r="J23" s="49">
        <v>100</v>
      </c>
      <c r="K23" s="49">
        <v>100</v>
      </c>
      <c r="L23" s="49">
        <v>100</v>
      </c>
      <c r="M23" s="49">
        <v>100</v>
      </c>
      <c r="N23" s="50">
        <v>100</v>
      </c>
      <c r="O23" s="50">
        <v>100</v>
      </c>
      <c r="P23" s="50">
        <v>100</v>
      </c>
      <c r="Q23" s="50">
        <v>100</v>
      </c>
      <c r="R23" s="49">
        <v>100</v>
      </c>
      <c r="S23" s="49">
        <v>100</v>
      </c>
      <c r="T23" s="49">
        <v>100</v>
      </c>
      <c r="U23" s="49">
        <v>100</v>
      </c>
      <c r="V23" s="49">
        <v>100</v>
      </c>
      <c r="W23" s="49">
        <v>100</v>
      </c>
    </row>
    <row r="24" spans="1:23" s="52" customFormat="1" ht="15.75" x14ac:dyDescent="0.25">
      <c r="A24" s="63"/>
      <c r="N24" s="62"/>
      <c r="O24" s="62"/>
      <c r="P24" s="62"/>
    </row>
    <row r="25" spans="1:23" s="52" customFormat="1" ht="15.75" x14ac:dyDescent="0.25">
      <c r="A25" s="63"/>
      <c r="N25" s="62"/>
      <c r="O25" s="62"/>
      <c r="P25" s="62"/>
    </row>
    <row r="26" spans="1:23" ht="15.75" x14ac:dyDescent="0.25">
      <c r="A26" s="63"/>
    </row>
    <row r="27" spans="1:23" ht="15.75" x14ac:dyDescent="0.25">
      <c r="A27" s="63"/>
    </row>
    <row r="28" spans="1:23" ht="15.75" x14ac:dyDescent="0.25">
      <c r="A28" s="63"/>
    </row>
    <row r="29" spans="1:23" ht="15.75" x14ac:dyDescent="0.25">
      <c r="A29" s="63"/>
    </row>
    <row r="30" spans="1:23" ht="15.75" x14ac:dyDescent="0.25">
      <c r="A30" s="63"/>
    </row>
    <row r="31" spans="1:23" ht="15.75" x14ac:dyDescent="0.25">
      <c r="A31" s="63"/>
    </row>
    <row r="32" spans="1:23" ht="15.75" x14ac:dyDescent="0.25">
      <c r="A32" s="63"/>
    </row>
    <row r="38" spans="1:1" customFormat="1" ht="46.5" customHeight="1" x14ac:dyDescent="0.25"/>
    <row r="43" spans="1:1" customFormat="1" ht="15.75" x14ac:dyDescent="0.25">
      <c r="A43" s="63"/>
    </row>
    <row r="44" spans="1:1" customFormat="1" ht="15.75" x14ac:dyDescent="0.25">
      <c r="A44" s="64"/>
    </row>
    <row r="45" spans="1:1" customFormat="1" ht="15.75" x14ac:dyDescent="0.25">
      <c r="A45" s="63"/>
    </row>
  </sheetData>
  <mergeCells count="9">
    <mergeCell ref="P8:W8"/>
    <mergeCell ref="V10:W10"/>
    <mergeCell ref="A11:W11"/>
    <mergeCell ref="A13:A14"/>
    <mergeCell ref="B13:B14"/>
    <mergeCell ref="C13:C14"/>
    <mergeCell ref="D13:D14"/>
    <mergeCell ref="E13:E14"/>
    <mergeCell ref="F13:W13"/>
  </mergeCells>
  <pageMargins left="0.70866141732283472" right="0.70866141732283472" top="0.74803149606299213" bottom="0.74803149606299213" header="0.31496062992125984" footer="0.31496062992125984"/>
  <pageSetup paperSize="9" scale="56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</vt:lpstr>
      <vt:lpstr>Таблица 2</vt:lpstr>
      <vt:lpstr>Приложение 1</vt:lpstr>
      <vt:lpstr>'Таблица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2022-11-07T05:24:27Z</dcterms:modified>
</cp:coreProperties>
</file>