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505" windowWidth="14805" windowHeight="5610" tabRatio="443" activeTab="4"/>
  </bookViews>
  <sheets>
    <sheet name="Таблица 1" sheetId="12" r:id="rId1"/>
    <sheet name="Таблица 2" sheetId="8" r:id="rId2"/>
    <sheet name="Таблица 3" sheetId="9" r:id="rId3"/>
    <sheet name="Приложение 1" sheetId="10" r:id="rId4"/>
    <sheet name="Приложение 3" sheetId="11" r:id="rId5"/>
  </sheets>
  <definedNames>
    <definedName name="_xlnm.Print_Titles" localSheetId="0">'Таблица 1'!$9:$10</definedName>
    <definedName name="_xlnm.Print_Titles" localSheetId="1">'Таблица 2'!$5:$8</definedName>
  </definedNames>
  <calcPr calcId="145621"/>
</workbook>
</file>

<file path=xl/calcChain.xml><?xml version="1.0" encoding="utf-8"?>
<calcChain xmlns="http://schemas.openxmlformats.org/spreadsheetml/2006/main">
  <c r="M13" i="12" l="1"/>
  <c r="H157" i="8"/>
  <c r="H122" i="8"/>
  <c r="H43" i="8"/>
  <c r="H35" i="8"/>
  <c r="H100" i="8" l="1"/>
  <c r="F23" i="8"/>
  <c r="J12" i="9" l="1"/>
  <c r="I23" i="8"/>
  <c r="I38" i="8"/>
  <c r="I60" i="8"/>
  <c r="I100" i="8"/>
  <c r="H125" i="8"/>
  <c r="H105" i="8"/>
  <c r="H60" i="8"/>
  <c r="H38" i="8"/>
  <c r="H23" i="8"/>
  <c r="J100" i="8" l="1"/>
  <c r="J9" i="11"/>
  <c r="K9" i="11"/>
  <c r="I9" i="11"/>
  <c r="I14" i="11"/>
  <c r="H14" i="11"/>
  <c r="K12" i="11"/>
  <c r="K12" i="9" l="1"/>
  <c r="K9" i="9"/>
  <c r="J9" i="9"/>
  <c r="I125" i="8"/>
  <c r="H13" i="11" l="1"/>
  <c r="H15" i="11"/>
  <c r="I12" i="9"/>
  <c r="G105" i="8" l="1"/>
  <c r="G99" i="8"/>
  <c r="H129" i="8" l="1"/>
  <c r="H134" i="8" s="1"/>
  <c r="M119" i="8" l="1"/>
  <c r="K84" i="8"/>
  <c r="L84" i="8"/>
  <c r="M84" i="8"/>
  <c r="N84" i="8"/>
  <c r="M29" i="12" l="1"/>
  <c r="J23" i="8"/>
  <c r="J105" i="8"/>
  <c r="I105" i="8"/>
  <c r="I129" i="8"/>
  <c r="H150" i="8" l="1"/>
  <c r="I150" i="8"/>
  <c r="J150" i="8"/>
  <c r="K150" i="8"/>
  <c r="L150" i="8"/>
  <c r="M150" i="8"/>
  <c r="N150" i="8"/>
  <c r="H151" i="8"/>
  <c r="I151" i="8"/>
  <c r="J151" i="8"/>
  <c r="K151" i="8"/>
  <c r="L151" i="8"/>
  <c r="M151" i="8"/>
  <c r="N151" i="8"/>
  <c r="H152" i="8"/>
  <c r="I152" i="8"/>
  <c r="J152" i="8"/>
  <c r="K152" i="8"/>
  <c r="L152" i="8"/>
  <c r="M152" i="8"/>
  <c r="N152" i="8"/>
  <c r="H153" i="8"/>
  <c r="I153" i="8"/>
  <c r="J153" i="8"/>
  <c r="K153" i="8"/>
  <c r="L153" i="8"/>
  <c r="M153" i="8"/>
  <c r="N153" i="8"/>
  <c r="G151" i="8"/>
  <c r="G152" i="8"/>
  <c r="G153" i="8"/>
  <c r="G150" i="8"/>
  <c r="H170" i="8"/>
  <c r="I170" i="8"/>
  <c r="J170" i="8"/>
  <c r="K170" i="8"/>
  <c r="L170" i="8"/>
  <c r="M170" i="8"/>
  <c r="N170" i="8"/>
  <c r="H171" i="8"/>
  <c r="I171" i="8"/>
  <c r="J171" i="8"/>
  <c r="K171" i="8"/>
  <c r="L171" i="8"/>
  <c r="M171" i="8"/>
  <c r="N171" i="8"/>
  <c r="H172" i="8"/>
  <c r="I172" i="8"/>
  <c r="J172" i="8"/>
  <c r="K172" i="8"/>
  <c r="L172" i="8"/>
  <c r="M172" i="8"/>
  <c r="N172" i="8"/>
  <c r="H173" i="8"/>
  <c r="I173" i="8"/>
  <c r="J173" i="8"/>
  <c r="K173" i="8"/>
  <c r="L173" i="8"/>
  <c r="M173" i="8"/>
  <c r="N173" i="8"/>
  <c r="G171" i="8"/>
  <c r="G172" i="8"/>
  <c r="G173" i="8"/>
  <c r="G170" i="8"/>
  <c r="H165" i="8"/>
  <c r="I165" i="8"/>
  <c r="J165" i="8"/>
  <c r="K165" i="8"/>
  <c r="L165" i="8"/>
  <c r="M165" i="8"/>
  <c r="N165" i="8"/>
  <c r="H166" i="8"/>
  <c r="I166" i="8"/>
  <c r="J166" i="8"/>
  <c r="K166" i="8"/>
  <c r="L166" i="8"/>
  <c r="M166" i="8"/>
  <c r="N166" i="8"/>
  <c r="H167" i="8"/>
  <c r="I167" i="8"/>
  <c r="J167" i="8"/>
  <c r="K167" i="8"/>
  <c r="L167" i="8"/>
  <c r="M167" i="8"/>
  <c r="N167" i="8"/>
  <c r="H168" i="8"/>
  <c r="I168" i="8"/>
  <c r="J168" i="8"/>
  <c r="K168" i="8"/>
  <c r="L168" i="8"/>
  <c r="M168" i="8"/>
  <c r="N168" i="8"/>
  <c r="G166" i="8"/>
  <c r="G167" i="8"/>
  <c r="G168" i="8"/>
  <c r="G165" i="8"/>
  <c r="H155" i="8"/>
  <c r="I155" i="8"/>
  <c r="J155" i="8"/>
  <c r="K155" i="8"/>
  <c r="L155" i="8"/>
  <c r="M155" i="8"/>
  <c r="N155" i="8"/>
  <c r="H156" i="8"/>
  <c r="I156" i="8"/>
  <c r="J156" i="8"/>
  <c r="K156" i="8"/>
  <c r="L156" i="8"/>
  <c r="M156" i="8"/>
  <c r="N156" i="8"/>
  <c r="I157" i="8"/>
  <c r="J157" i="8"/>
  <c r="K157" i="8"/>
  <c r="L157" i="8"/>
  <c r="M157" i="8"/>
  <c r="N157" i="8"/>
  <c r="H158" i="8"/>
  <c r="I158" i="8"/>
  <c r="J158" i="8"/>
  <c r="K158" i="8"/>
  <c r="L158" i="8"/>
  <c r="M158" i="8"/>
  <c r="N158" i="8"/>
  <c r="G156" i="8"/>
  <c r="G157" i="8"/>
  <c r="G158" i="8"/>
  <c r="G155" i="8"/>
  <c r="J25" i="12" l="1"/>
  <c r="G26" i="12"/>
  <c r="H26" i="12" s="1"/>
  <c r="I26" i="12" s="1"/>
  <c r="J26" i="12" s="1"/>
  <c r="K26" i="12" s="1"/>
  <c r="L26" i="12" s="1"/>
  <c r="M26" i="12" s="1"/>
  <c r="G24" i="12" l="1"/>
  <c r="H24" i="12" s="1"/>
  <c r="I24" i="12" s="1"/>
  <c r="J24" i="12" s="1"/>
  <c r="K24" i="12" s="1"/>
  <c r="L24" i="12" s="1"/>
  <c r="H11" i="11" l="1"/>
  <c r="H10" i="11"/>
  <c r="J8" i="11" l="1"/>
  <c r="I12" i="11"/>
  <c r="M9" i="11"/>
  <c r="M8" i="11" s="1"/>
  <c r="N9" i="11"/>
  <c r="N8" i="11" s="1"/>
  <c r="I8" i="11" l="1"/>
  <c r="H12" i="11"/>
  <c r="H9" i="11" s="1"/>
  <c r="H8" i="11" s="1"/>
  <c r="I9" i="9"/>
  <c r="H12" i="9"/>
  <c r="H11" i="9"/>
  <c r="H10" i="9"/>
  <c r="H68" i="8" l="1"/>
  <c r="I68" i="8"/>
  <c r="J68" i="8"/>
  <c r="K68" i="8"/>
  <c r="L68" i="8"/>
  <c r="M68" i="8"/>
  <c r="N68" i="8"/>
  <c r="H69" i="8"/>
  <c r="I69" i="8"/>
  <c r="J69" i="8"/>
  <c r="K69" i="8"/>
  <c r="L69" i="8"/>
  <c r="M69" i="8"/>
  <c r="N69" i="8"/>
  <c r="I70" i="8"/>
  <c r="J70" i="8"/>
  <c r="K70" i="8"/>
  <c r="L70" i="8"/>
  <c r="M70" i="8"/>
  <c r="N70" i="8"/>
  <c r="H71" i="8"/>
  <c r="I71" i="8"/>
  <c r="J71" i="8"/>
  <c r="K71" i="8"/>
  <c r="L71" i="8"/>
  <c r="M71" i="8"/>
  <c r="N71" i="8"/>
  <c r="G71" i="8"/>
  <c r="G69" i="8"/>
  <c r="G68" i="8"/>
  <c r="I62" i="8"/>
  <c r="J62" i="8"/>
  <c r="K62" i="8"/>
  <c r="L62" i="8"/>
  <c r="M62" i="8"/>
  <c r="N62" i="8"/>
  <c r="H62" i="8"/>
  <c r="G62" i="8"/>
  <c r="F66" i="8"/>
  <c r="F65" i="8"/>
  <c r="F64" i="8"/>
  <c r="F63" i="8"/>
  <c r="F62" i="8" l="1"/>
  <c r="F68" i="8"/>
  <c r="K67" i="8"/>
  <c r="N67" i="8"/>
  <c r="J67" i="8"/>
  <c r="M67" i="8"/>
  <c r="I67" i="8"/>
  <c r="L67" i="8"/>
  <c r="F71" i="8"/>
  <c r="F69" i="8"/>
  <c r="G70" i="8"/>
  <c r="G67" i="8" s="1"/>
  <c r="J129" i="8"/>
  <c r="K129" i="8"/>
  <c r="L129" i="8"/>
  <c r="M129" i="8"/>
  <c r="G129" i="8"/>
  <c r="H70" i="8" l="1"/>
  <c r="L18" i="9"/>
  <c r="J18" i="9"/>
  <c r="N17" i="9"/>
  <c r="M17" i="9"/>
  <c r="L17" i="9"/>
  <c r="K17" i="9"/>
  <c r="J17" i="9"/>
  <c r="I17" i="9"/>
  <c r="N16" i="9"/>
  <c r="M16" i="9"/>
  <c r="L16" i="9"/>
  <c r="K16" i="9"/>
  <c r="J16" i="9"/>
  <c r="N15" i="9"/>
  <c r="M15" i="9"/>
  <c r="L15" i="9"/>
  <c r="K15" i="9"/>
  <c r="J15" i="9"/>
  <c r="N13" i="9"/>
  <c r="N18" i="9" s="1"/>
  <c r="M13" i="9"/>
  <c r="M18" i="9" s="1"/>
  <c r="L13" i="9"/>
  <c r="L14" i="9" s="1"/>
  <c r="K13" i="9"/>
  <c r="K18" i="9" s="1"/>
  <c r="J14" i="9"/>
  <c r="I13" i="9"/>
  <c r="I18" i="9" s="1"/>
  <c r="I16" i="9"/>
  <c r="L9" i="9"/>
  <c r="H67" i="8" l="1"/>
  <c r="F70" i="8"/>
  <c r="F67" i="8" s="1"/>
  <c r="M14" i="9"/>
  <c r="M9" i="9"/>
  <c r="N14" i="9"/>
  <c r="N9" i="9"/>
  <c r="H16" i="9"/>
  <c r="H18" i="9"/>
  <c r="I15" i="9"/>
  <c r="H15" i="9" s="1"/>
  <c r="H17" i="9"/>
  <c r="H13" i="9"/>
  <c r="H9" i="9" s="1"/>
  <c r="I14" i="9"/>
  <c r="K14" i="9"/>
  <c r="H14" i="9" l="1"/>
  <c r="H119" i="8" l="1"/>
  <c r="I119" i="8"/>
  <c r="J119" i="8"/>
  <c r="K119" i="8"/>
  <c r="L119" i="8"/>
  <c r="G119" i="8"/>
  <c r="H83" i="8"/>
  <c r="I83" i="8"/>
  <c r="J83" i="8"/>
  <c r="K83" i="8"/>
  <c r="L83" i="8"/>
  <c r="M83" i="8"/>
  <c r="N83" i="8"/>
  <c r="H84" i="8"/>
  <c r="I84" i="8"/>
  <c r="J84" i="8"/>
  <c r="H85" i="8"/>
  <c r="I85" i="8"/>
  <c r="J85" i="8"/>
  <c r="K85" i="8"/>
  <c r="L85" i="8"/>
  <c r="M85" i="8"/>
  <c r="N85" i="8"/>
  <c r="H86" i="8"/>
  <c r="I86" i="8"/>
  <c r="J86" i="8"/>
  <c r="K86" i="8"/>
  <c r="L86" i="8"/>
  <c r="M86" i="8"/>
  <c r="N86" i="8"/>
  <c r="G86" i="8"/>
  <c r="G85" i="8"/>
  <c r="G84" i="8"/>
  <c r="G83" i="8"/>
  <c r="F79" i="8"/>
  <c r="H31" i="8"/>
  <c r="I31" i="8"/>
  <c r="J31" i="8"/>
  <c r="K31" i="8"/>
  <c r="L31" i="8"/>
  <c r="M31" i="8"/>
  <c r="N31" i="8"/>
  <c r="H32" i="8"/>
  <c r="I32" i="8"/>
  <c r="J32" i="8"/>
  <c r="K32" i="8"/>
  <c r="L32" i="8"/>
  <c r="M32" i="8"/>
  <c r="N32" i="8"/>
  <c r="H33" i="8"/>
  <c r="I33" i="8"/>
  <c r="J33" i="8"/>
  <c r="K33" i="8"/>
  <c r="L33" i="8"/>
  <c r="M33" i="8"/>
  <c r="N33" i="8"/>
  <c r="H34" i="8"/>
  <c r="I34" i="8"/>
  <c r="J34" i="8"/>
  <c r="K34" i="8"/>
  <c r="L34" i="8"/>
  <c r="M34" i="8"/>
  <c r="N34" i="8"/>
  <c r="G32" i="8"/>
  <c r="G34" i="8"/>
  <c r="G31" i="8"/>
  <c r="G41" i="8"/>
  <c r="F142" i="8"/>
  <c r="G141" i="8"/>
  <c r="F141" i="8" s="1"/>
  <c r="G140" i="8"/>
  <c r="F140" i="8" s="1"/>
  <c r="F139" i="8"/>
  <c r="N138" i="8"/>
  <c r="M138" i="8"/>
  <c r="L138" i="8"/>
  <c r="K138" i="8"/>
  <c r="J138" i="8"/>
  <c r="I138" i="8"/>
  <c r="H138" i="8"/>
  <c r="F126" i="8"/>
  <c r="F125" i="8"/>
  <c r="F124" i="8"/>
  <c r="F123" i="8"/>
  <c r="N122" i="8"/>
  <c r="M122" i="8"/>
  <c r="L122" i="8"/>
  <c r="K122" i="8"/>
  <c r="J122" i="8"/>
  <c r="I122" i="8"/>
  <c r="G122" i="8"/>
  <c r="N116" i="8"/>
  <c r="M116" i="8"/>
  <c r="L116" i="8"/>
  <c r="K116" i="8"/>
  <c r="J116" i="8"/>
  <c r="I116" i="8"/>
  <c r="H116" i="8"/>
  <c r="G116" i="8"/>
  <c r="N115" i="8"/>
  <c r="M115" i="8"/>
  <c r="L115" i="8"/>
  <c r="K115" i="8"/>
  <c r="J115" i="8"/>
  <c r="I115" i="8"/>
  <c r="H115" i="8"/>
  <c r="G115" i="8"/>
  <c r="N114" i="8"/>
  <c r="N113" i="8"/>
  <c r="M113" i="8"/>
  <c r="L113" i="8"/>
  <c r="K113" i="8"/>
  <c r="J113" i="8"/>
  <c r="I113" i="8"/>
  <c r="H113" i="8"/>
  <c r="G113" i="8"/>
  <c r="N111" i="8"/>
  <c r="M111" i="8"/>
  <c r="L111" i="8"/>
  <c r="K111" i="8"/>
  <c r="J111" i="8"/>
  <c r="I111" i="8"/>
  <c r="H111" i="8"/>
  <c r="G111" i="8"/>
  <c r="N110" i="8"/>
  <c r="M110" i="8"/>
  <c r="L110" i="8"/>
  <c r="K110" i="8"/>
  <c r="J110" i="8"/>
  <c r="I110" i="8"/>
  <c r="H110" i="8"/>
  <c r="G110" i="8"/>
  <c r="N109" i="8"/>
  <c r="F109" i="8" s="1"/>
  <c r="N108" i="8"/>
  <c r="M108" i="8"/>
  <c r="L108" i="8"/>
  <c r="K108" i="8"/>
  <c r="J108" i="8"/>
  <c r="I108" i="8"/>
  <c r="H108" i="8"/>
  <c r="G108" i="8"/>
  <c r="F106" i="8"/>
  <c r="F105" i="8"/>
  <c r="F104" i="8"/>
  <c r="F103" i="8"/>
  <c r="N102" i="8"/>
  <c r="M102" i="8"/>
  <c r="L102" i="8"/>
  <c r="K102" i="8"/>
  <c r="J102" i="8"/>
  <c r="I102" i="8"/>
  <c r="H102" i="8"/>
  <c r="G102" i="8"/>
  <c r="F101" i="8"/>
  <c r="F100" i="8"/>
  <c r="F99" i="8"/>
  <c r="F98" i="8"/>
  <c r="N97" i="8"/>
  <c r="M97" i="8"/>
  <c r="L97" i="8"/>
  <c r="K97" i="8"/>
  <c r="J97" i="8"/>
  <c r="I97" i="8"/>
  <c r="H97" i="8"/>
  <c r="G97" i="8"/>
  <c r="F96" i="8"/>
  <c r="F95" i="8"/>
  <c r="F94" i="8"/>
  <c r="F93" i="8"/>
  <c r="N92" i="8"/>
  <c r="M92" i="8"/>
  <c r="L92" i="8"/>
  <c r="K92" i="8"/>
  <c r="J92" i="8"/>
  <c r="I92" i="8"/>
  <c r="H92" i="8"/>
  <c r="G92" i="8"/>
  <c r="F91" i="8"/>
  <c r="F90" i="8"/>
  <c r="F89" i="8"/>
  <c r="F88" i="8"/>
  <c r="N87" i="8"/>
  <c r="M87" i="8"/>
  <c r="L87" i="8"/>
  <c r="K87" i="8"/>
  <c r="J87" i="8"/>
  <c r="I87" i="8"/>
  <c r="H87" i="8"/>
  <c r="G87" i="8"/>
  <c r="F81" i="8"/>
  <c r="F80" i="8"/>
  <c r="F78" i="8"/>
  <c r="N77" i="8"/>
  <c r="M77" i="8"/>
  <c r="L77" i="8"/>
  <c r="K77" i="8"/>
  <c r="J77" i="8"/>
  <c r="I77" i="8"/>
  <c r="H77" i="8"/>
  <c r="G77" i="8"/>
  <c r="F76" i="8"/>
  <c r="F75" i="8"/>
  <c r="F74" i="8"/>
  <c r="F73" i="8"/>
  <c r="N72" i="8"/>
  <c r="M72" i="8"/>
  <c r="L72" i="8"/>
  <c r="K72" i="8"/>
  <c r="J72" i="8"/>
  <c r="I72" i="8"/>
  <c r="H72" i="8"/>
  <c r="G72" i="8"/>
  <c r="F61" i="8"/>
  <c r="F59" i="8"/>
  <c r="F58" i="8"/>
  <c r="N57" i="8"/>
  <c r="M57" i="8"/>
  <c r="L57" i="8"/>
  <c r="K57" i="8"/>
  <c r="J57" i="8"/>
  <c r="I57" i="8"/>
  <c r="H57" i="8"/>
  <c r="N55" i="8"/>
  <c r="N163" i="8" s="1"/>
  <c r="M55" i="8"/>
  <c r="M163" i="8" s="1"/>
  <c r="L55" i="8"/>
  <c r="L163" i="8" s="1"/>
  <c r="K55" i="8"/>
  <c r="K163" i="8" s="1"/>
  <c r="J55" i="8"/>
  <c r="I55" i="8"/>
  <c r="I163" i="8" s="1"/>
  <c r="H55" i="8"/>
  <c r="H163" i="8" s="1"/>
  <c r="G55" i="8"/>
  <c r="G163" i="8" s="1"/>
  <c r="N54" i="8"/>
  <c r="N162" i="8" s="1"/>
  <c r="M54" i="8"/>
  <c r="M162" i="8" s="1"/>
  <c r="L54" i="8"/>
  <c r="L162" i="8" s="1"/>
  <c r="K54" i="8"/>
  <c r="K162" i="8" s="1"/>
  <c r="J54" i="8"/>
  <c r="J162" i="8" s="1"/>
  <c r="I54" i="8"/>
  <c r="I162" i="8" s="1"/>
  <c r="H54" i="8"/>
  <c r="H162" i="8" s="1"/>
  <c r="G54" i="8"/>
  <c r="G162" i="8" s="1"/>
  <c r="N53" i="8"/>
  <c r="N161" i="8" s="1"/>
  <c r="M53" i="8"/>
  <c r="M161" i="8" s="1"/>
  <c r="L53" i="8"/>
  <c r="L161" i="8" s="1"/>
  <c r="K53" i="8"/>
  <c r="K161" i="8" s="1"/>
  <c r="J53" i="8"/>
  <c r="J161" i="8" s="1"/>
  <c r="I53" i="8"/>
  <c r="I161" i="8" s="1"/>
  <c r="H53" i="8"/>
  <c r="H161" i="8" s="1"/>
  <c r="G53" i="8"/>
  <c r="G161" i="8" s="1"/>
  <c r="N52" i="8"/>
  <c r="N160" i="8" s="1"/>
  <c r="M52" i="8"/>
  <c r="M160" i="8" s="1"/>
  <c r="L52" i="8"/>
  <c r="L160" i="8" s="1"/>
  <c r="K52" i="8"/>
  <c r="J52" i="8"/>
  <c r="J160" i="8" s="1"/>
  <c r="I52" i="8"/>
  <c r="I160" i="8" s="1"/>
  <c r="H52" i="8"/>
  <c r="H160" i="8" s="1"/>
  <c r="G52" i="8"/>
  <c r="N51" i="8"/>
  <c r="F50" i="8"/>
  <c r="F49" i="8"/>
  <c r="F48" i="8"/>
  <c r="F47" i="8"/>
  <c r="N46" i="8"/>
  <c r="M46" i="8"/>
  <c r="L46" i="8"/>
  <c r="K46" i="8"/>
  <c r="J46" i="8"/>
  <c r="I46" i="8"/>
  <c r="H46" i="8"/>
  <c r="G46" i="8"/>
  <c r="N44" i="8"/>
  <c r="M44" i="8"/>
  <c r="L44" i="8"/>
  <c r="K44" i="8"/>
  <c r="J44" i="8"/>
  <c r="I44" i="8"/>
  <c r="H44" i="8"/>
  <c r="G44" i="8"/>
  <c r="N43" i="8"/>
  <c r="M43" i="8"/>
  <c r="L43" i="8"/>
  <c r="K43" i="8"/>
  <c r="J43" i="8"/>
  <c r="N42" i="8"/>
  <c r="M42" i="8"/>
  <c r="L42" i="8"/>
  <c r="K42" i="8"/>
  <c r="J42" i="8"/>
  <c r="I42" i="8"/>
  <c r="H42" i="8"/>
  <c r="G42" i="8"/>
  <c r="N41" i="8"/>
  <c r="M41" i="8"/>
  <c r="L41" i="8"/>
  <c r="K41" i="8"/>
  <c r="J41" i="8"/>
  <c r="I41" i="8"/>
  <c r="H41" i="8"/>
  <c r="F39" i="8"/>
  <c r="I43" i="8"/>
  <c r="F38" i="8"/>
  <c r="F37" i="8"/>
  <c r="F36" i="8"/>
  <c r="N35" i="8"/>
  <c r="M35" i="8"/>
  <c r="L35" i="8"/>
  <c r="K35" i="8"/>
  <c r="J35" i="8"/>
  <c r="I35" i="8"/>
  <c r="G35" i="8"/>
  <c r="F29" i="8"/>
  <c r="F28" i="8"/>
  <c r="F27" i="8"/>
  <c r="F26" i="8"/>
  <c r="N25" i="8"/>
  <c r="M25" i="8"/>
  <c r="L25" i="8"/>
  <c r="K25" i="8"/>
  <c r="J25" i="8"/>
  <c r="I25" i="8"/>
  <c r="H25" i="8"/>
  <c r="G25" i="8"/>
  <c r="F24" i="8"/>
  <c r="F22" i="8"/>
  <c r="F21" i="8"/>
  <c r="N20" i="8"/>
  <c r="M20" i="8"/>
  <c r="L20" i="8"/>
  <c r="K20" i="8"/>
  <c r="J20" i="8"/>
  <c r="I20" i="8"/>
  <c r="F19" i="8"/>
  <c r="F18" i="8"/>
  <c r="F17" i="8"/>
  <c r="F16" i="8"/>
  <c r="N15" i="8"/>
  <c r="M15" i="8"/>
  <c r="L15" i="8"/>
  <c r="K15" i="8"/>
  <c r="J15" i="8"/>
  <c r="I15" i="8"/>
  <c r="H15" i="8"/>
  <c r="G15" i="8"/>
  <c r="F14" i="8"/>
  <c r="F13" i="8"/>
  <c r="F12" i="8"/>
  <c r="F11" i="8"/>
  <c r="N10" i="8"/>
  <c r="M10" i="8"/>
  <c r="L10" i="8"/>
  <c r="K10" i="8"/>
  <c r="J10" i="8"/>
  <c r="I10" i="8"/>
  <c r="H10" i="8"/>
  <c r="G10" i="8"/>
  <c r="J107" i="8" l="1"/>
  <c r="I82" i="8"/>
  <c r="M40" i="8"/>
  <c r="F41" i="8"/>
  <c r="F77" i="8"/>
  <c r="N121" i="8"/>
  <c r="G82" i="8"/>
  <c r="H128" i="8"/>
  <c r="H133" i="8" s="1"/>
  <c r="H144" i="8" s="1"/>
  <c r="L128" i="8"/>
  <c r="L133" i="8" s="1"/>
  <c r="L144" i="8" s="1"/>
  <c r="N129" i="8"/>
  <c r="F129" i="8" s="1"/>
  <c r="J130" i="8"/>
  <c r="J135" i="8" s="1"/>
  <c r="J146" i="8" s="1"/>
  <c r="N130" i="8"/>
  <c r="N135" i="8" s="1"/>
  <c r="N146" i="8" s="1"/>
  <c r="J131" i="8"/>
  <c r="N131" i="8"/>
  <c r="N136" i="8" s="1"/>
  <c r="N147" i="8" s="1"/>
  <c r="G121" i="8"/>
  <c r="F84" i="8"/>
  <c r="M82" i="8"/>
  <c r="J121" i="8"/>
  <c r="I118" i="8"/>
  <c r="I128" i="8"/>
  <c r="M118" i="8"/>
  <c r="M128" i="8"/>
  <c r="G130" i="8"/>
  <c r="K130" i="8"/>
  <c r="K135" i="8" s="1"/>
  <c r="K146" i="8" s="1"/>
  <c r="G131" i="8"/>
  <c r="K131" i="8"/>
  <c r="K136" i="8" s="1"/>
  <c r="K147" i="8" s="1"/>
  <c r="H112" i="8"/>
  <c r="J118" i="8"/>
  <c r="L82" i="8"/>
  <c r="I120" i="8"/>
  <c r="J128" i="8"/>
  <c r="J133" i="8" s="1"/>
  <c r="J144" i="8" s="1"/>
  <c r="N128" i="8"/>
  <c r="N133" i="8" s="1"/>
  <c r="N144" i="8" s="1"/>
  <c r="H130" i="8"/>
  <c r="L130" i="8"/>
  <c r="L135" i="8" s="1"/>
  <c r="L146" i="8" s="1"/>
  <c r="H131" i="8"/>
  <c r="H136" i="8" s="1"/>
  <c r="H147" i="8" s="1"/>
  <c r="L131" i="8"/>
  <c r="L136" i="8" s="1"/>
  <c r="L147" i="8" s="1"/>
  <c r="G118" i="8"/>
  <c r="K118" i="8"/>
  <c r="F114" i="8"/>
  <c r="F15" i="8"/>
  <c r="G128" i="8"/>
  <c r="K128" i="8"/>
  <c r="I130" i="8"/>
  <c r="I135" i="8" s="1"/>
  <c r="I146" i="8" s="1"/>
  <c r="M130" i="8"/>
  <c r="M135" i="8" s="1"/>
  <c r="M146" i="8" s="1"/>
  <c r="I131" i="8"/>
  <c r="M131" i="8"/>
  <c r="M136" i="8" s="1"/>
  <c r="M147" i="8" s="1"/>
  <c r="K82" i="8"/>
  <c r="N82" i="8"/>
  <c r="J82" i="8"/>
  <c r="I134" i="8"/>
  <c r="I145" i="8" s="1"/>
  <c r="M134" i="8"/>
  <c r="M145" i="8" s="1"/>
  <c r="G33" i="8"/>
  <c r="G30" i="8" s="1"/>
  <c r="G120" i="8"/>
  <c r="K120" i="8"/>
  <c r="N118" i="8"/>
  <c r="H120" i="8"/>
  <c r="L164" i="8"/>
  <c r="L120" i="8"/>
  <c r="H121" i="8"/>
  <c r="L121" i="8"/>
  <c r="H154" i="8"/>
  <c r="F92" i="8"/>
  <c r="I121" i="8"/>
  <c r="M121" i="8"/>
  <c r="H82" i="8"/>
  <c r="F85" i="8"/>
  <c r="M120" i="8"/>
  <c r="F32" i="8"/>
  <c r="K30" i="8"/>
  <c r="F86" i="8"/>
  <c r="F25" i="8"/>
  <c r="F46" i="8"/>
  <c r="F87" i="8"/>
  <c r="I30" i="8"/>
  <c r="F83" i="8"/>
  <c r="N119" i="8"/>
  <c r="F119" i="8" s="1"/>
  <c r="F10" i="8"/>
  <c r="F35" i="8"/>
  <c r="J40" i="8"/>
  <c r="F72" i="8"/>
  <c r="J136" i="8"/>
  <c r="J147" i="8" s="1"/>
  <c r="M112" i="8"/>
  <c r="K121" i="8"/>
  <c r="N120" i="8"/>
  <c r="J120" i="8"/>
  <c r="I117" i="8"/>
  <c r="L118" i="8"/>
  <c r="H118" i="8"/>
  <c r="F97" i="8"/>
  <c r="F122" i="8"/>
  <c r="L30" i="8"/>
  <c r="H145" i="8"/>
  <c r="L134" i="8"/>
  <c r="L145" i="8" s="1"/>
  <c r="G136" i="8"/>
  <c r="G147" i="8" s="1"/>
  <c r="L51" i="8"/>
  <c r="J134" i="8"/>
  <c r="J145" i="8" s="1"/>
  <c r="J149" i="8"/>
  <c r="L154" i="8"/>
  <c r="F161" i="8"/>
  <c r="F54" i="8"/>
  <c r="N159" i="8"/>
  <c r="I51" i="8"/>
  <c r="H159" i="8"/>
  <c r="L159" i="8"/>
  <c r="N30" i="8"/>
  <c r="J30" i="8"/>
  <c r="M30" i="8"/>
  <c r="H30" i="8"/>
  <c r="F31" i="8"/>
  <c r="F34" i="8"/>
  <c r="K40" i="8"/>
  <c r="I40" i="8"/>
  <c r="G20" i="8"/>
  <c r="F108" i="8"/>
  <c r="F113" i="8"/>
  <c r="G112" i="8"/>
  <c r="K112" i="8"/>
  <c r="F166" i="8"/>
  <c r="F20" i="8"/>
  <c r="F42" i="8"/>
  <c r="K134" i="8"/>
  <c r="K145" i="8" s="1"/>
  <c r="F44" i="8"/>
  <c r="N154" i="8"/>
  <c r="J51" i="8"/>
  <c r="G160" i="8"/>
  <c r="F52" i="8"/>
  <c r="G51" i="8"/>
  <c r="K160" i="8"/>
  <c r="K159" i="8" s="1"/>
  <c r="K51" i="8"/>
  <c r="F53" i="8"/>
  <c r="G57" i="8"/>
  <c r="F102" i="8"/>
  <c r="K107" i="8"/>
  <c r="I136" i="8"/>
  <c r="I147" i="8" s="1"/>
  <c r="J112" i="8"/>
  <c r="J164" i="8"/>
  <c r="J163" i="8"/>
  <c r="J159" i="8" s="1"/>
  <c r="L40" i="8"/>
  <c r="G43" i="8"/>
  <c r="G107" i="8"/>
  <c r="L107" i="8"/>
  <c r="I107" i="8"/>
  <c r="M107" i="8"/>
  <c r="F110" i="8"/>
  <c r="L112" i="8"/>
  <c r="I112" i="8"/>
  <c r="F115" i="8"/>
  <c r="G134" i="8"/>
  <c r="G145" i="8" s="1"/>
  <c r="H20" i="8"/>
  <c r="N40" i="8"/>
  <c r="M149" i="8"/>
  <c r="H51" i="8"/>
  <c r="M51" i="8"/>
  <c r="I159" i="8"/>
  <c r="M159" i="8"/>
  <c r="F162" i="8"/>
  <c r="F55" i="8"/>
  <c r="F60" i="8"/>
  <c r="F57" i="8" s="1"/>
  <c r="H107" i="8"/>
  <c r="N107" i="8"/>
  <c r="F111" i="8"/>
  <c r="N112" i="8"/>
  <c r="N164" i="8"/>
  <c r="F116" i="8"/>
  <c r="G138" i="8"/>
  <c r="F171" i="8"/>
  <c r="F138" i="8"/>
  <c r="K127" i="8" l="1"/>
  <c r="G117" i="8"/>
  <c r="I149" i="8"/>
  <c r="N149" i="8"/>
  <c r="N134" i="8"/>
  <c r="N145" i="8" s="1"/>
  <c r="N143" i="8" s="1"/>
  <c r="K133" i="8"/>
  <c r="J117" i="8"/>
  <c r="M117" i="8"/>
  <c r="H127" i="8"/>
  <c r="K149" i="8"/>
  <c r="L117" i="8"/>
  <c r="L169" i="8"/>
  <c r="K154" i="8"/>
  <c r="H169" i="8"/>
  <c r="F151" i="8"/>
  <c r="M154" i="8"/>
  <c r="F82" i="8"/>
  <c r="F121" i="8"/>
  <c r="F120" i="8"/>
  <c r="K117" i="8"/>
  <c r="F156" i="8"/>
  <c r="H164" i="8"/>
  <c r="G133" i="8"/>
  <c r="F128" i="8"/>
  <c r="F33" i="8"/>
  <c r="F30" i="8" s="1"/>
  <c r="G154" i="8"/>
  <c r="F153" i="8"/>
  <c r="H117" i="8"/>
  <c r="F145" i="8"/>
  <c r="F167" i="8"/>
  <c r="I127" i="8"/>
  <c r="I154" i="8"/>
  <c r="N117" i="8"/>
  <c r="N127" i="8"/>
  <c r="J154" i="8"/>
  <c r="F118" i="8"/>
  <c r="F157" i="8"/>
  <c r="F130" i="8"/>
  <c r="F172" i="8"/>
  <c r="F158" i="8"/>
  <c r="N169" i="8"/>
  <c r="L149" i="8"/>
  <c r="I133" i="8"/>
  <c r="L127" i="8"/>
  <c r="F51" i="8"/>
  <c r="H149" i="8"/>
  <c r="J143" i="8"/>
  <c r="J132" i="8"/>
  <c r="F147" i="8"/>
  <c r="F136" i="8"/>
  <c r="M169" i="8"/>
  <c r="F107" i="8"/>
  <c r="F173" i="8"/>
  <c r="L132" i="8"/>
  <c r="L143" i="8"/>
  <c r="F150" i="8"/>
  <c r="G149" i="8"/>
  <c r="F131" i="8"/>
  <c r="F163" i="8"/>
  <c r="F152" i="8"/>
  <c r="J169" i="8"/>
  <c r="M164" i="8"/>
  <c r="F168" i="8"/>
  <c r="M127" i="8"/>
  <c r="F160" i="8"/>
  <c r="G159" i="8"/>
  <c r="K164" i="8"/>
  <c r="H135" i="8"/>
  <c r="M133" i="8"/>
  <c r="M144" i="8" s="1"/>
  <c r="I164" i="8"/>
  <c r="I169" i="8"/>
  <c r="H40" i="8"/>
  <c r="K169" i="8"/>
  <c r="J127" i="8"/>
  <c r="F112" i="8"/>
  <c r="G127" i="8"/>
  <c r="F155" i="8"/>
  <c r="G135" i="8"/>
  <c r="G146" i="8" s="1"/>
  <c r="G40" i="8"/>
  <c r="F43" i="8"/>
  <c r="F40" i="8" s="1"/>
  <c r="H146" i="8" l="1"/>
  <c r="H143" i="8" s="1"/>
  <c r="F135" i="8"/>
  <c r="K144" i="8"/>
  <c r="K143" i="8" s="1"/>
  <c r="G144" i="8"/>
  <c r="G143" i="8" s="1"/>
  <c r="I132" i="8"/>
  <c r="I144" i="8"/>
  <c r="I143" i="8" s="1"/>
  <c r="F117" i="8"/>
  <c r="K132" i="8"/>
  <c r="F134" i="8"/>
  <c r="N132" i="8"/>
  <c r="F127" i="8"/>
  <c r="F154" i="8"/>
  <c r="F133" i="8"/>
  <c r="G132" i="8"/>
  <c r="F170" i="8"/>
  <c r="F169" i="8" s="1"/>
  <c r="G169" i="8"/>
  <c r="F159" i="8"/>
  <c r="H132" i="8"/>
  <c r="F165" i="8"/>
  <c r="F164" i="8" s="1"/>
  <c r="G164" i="8"/>
  <c r="M143" i="8"/>
  <c r="M132" i="8"/>
  <c r="F149" i="8"/>
  <c r="F132" i="8" l="1"/>
  <c r="F146" i="8"/>
  <c r="F144" i="8"/>
  <c r="F143" i="8" l="1"/>
  <c r="K8" i="11"/>
  <c r="L9" i="11"/>
  <c r="L8" i="11" s="1"/>
</calcChain>
</file>

<file path=xl/sharedStrings.xml><?xml version="1.0" encoding="utf-8"?>
<sst xmlns="http://schemas.openxmlformats.org/spreadsheetml/2006/main" count="405" uniqueCount="159">
  <si>
    <t>Ответственный исполнитель/ соисполнитель (наименование органа или структурного подразделения, учреждения)</t>
  </si>
  <si>
    <t>Финансовые затраты на реализацию (тыс. рублей)</t>
  </si>
  <si>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</si>
  <si>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</si>
  <si>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</si>
  <si>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</si>
  <si>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</si>
  <si>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ВСЕГО ПО МУНИЦИПАЛЬНОЙ ПРОГРАММЕ</t>
  </si>
  <si>
    <t>Х</t>
  </si>
  <si>
    <t>в том числе:</t>
  </si>
  <si>
    <t>Инвестиции в объекты муниципальной собственности</t>
  </si>
  <si>
    <t>Итого  по подпрограмме 2</t>
  </si>
  <si>
    <t>ДЖКиСК</t>
  </si>
  <si>
    <t>ДМСиГ</t>
  </si>
  <si>
    <t>Итого по подпрограмме 1</t>
  </si>
  <si>
    <t>Итого  по подпрограмме 3</t>
  </si>
  <si>
    <t>Таблица 2</t>
  </si>
  <si>
    <t>Прочие расходы</t>
  </si>
  <si>
    <t>Оказание услуг по  осуществлению пассажирских перевозок по маршрутам регулярного сообщения (1)</t>
  </si>
  <si>
    <t>Выполнение мероприятий по разработке программ, нормативных документов в сфере дорожной деятельности (2-11)</t>
  </si>
  <si>
    <t>Выполнение работ по строительству (реконструкции), капитальному ремонту и ремонту автомобильных дорог общего пользования местного значения  (2,3)</t>
  </si>
  <si>
    <t>Текущее содержание городских дорог  (4)</t>
  </si>
  <si>
    <t>Реализация мероприятий, направленных на формирование законопослушного поведения участников дорожного движения  (5-12)</t>
  </si>
  <si>
    <t>Номер строки</t>
  </si>
  <si>
    <t>А</t>
  </si>
  <si>
    <t>1</t>
  </si>
  <si>
    <t>2026-2030</t>
  </si>
  <si>
    <t>Ответственный исполнитель</t>
  </si>
  <si>
    <t>Соисполнитель 1</t>
  </si>
  <si>
    <t>Соисполнитель 2</t>
  </si>
  <si>
    <t>Соисполнитель 3</t>
  </si>
  <si>
    <t>Соисполнитель 4</t>
  </si>
  <si>
    <t xml:space="preserve">Выполнение работ по благоустройству (13-15) 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</si>
  <si>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</si>
  <si>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</si>
  <si>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</si>
  <si>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</si>
  <si>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</si>
  <si>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</si>
  <si>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</si>
  <si>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</si>
  <si>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</si>
  <si>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3.5</t>
  </si>
  <si>
    <t>3.6</t>
  </si>
  <si>
    <t>Санитарный отлов безнадзорных и бродячих  животных (17)</t>
  </si>
  <si>
    <t>Содержание и текущий ремонт объектов благоустройства  (16)</t>
  </si>
  <si>
    <t>Информирование населения о благоустройстве (15)</t>
  </si>
  <si>
    <t>Демонтаж информационных конструкций (16)</t>
  </si>
  <si>
    <t>Подпрограмма 1 «Развитие сети автомобильных дорог и транспорта»</t>
  </si>
  <si>
    <t>Подпрограмма 2. «Формирование законопослушного поведения участников дорожного движения»</t>
  </si>
  <si>
    <t>Подпрограмма 3. «Формирование комфортной городской среды»</t>
  </si>
  <si>
    <t>Итого по мероприятию 1.3.</t>
  </si>
  <si>
    <t>Итого по мероприятию 3.2.</t>
  </si>
  <si>
    <t>Итого по мероприятию 3.5.</t>
  </si>
  <si>
    <t>Основные мероприятия муниципальной программы (их связь с целевыми показателями муниципальной программы)</t>
  </si>
  <si>
    <t>Участие в реализации регионального проекта «Формирование комфортной городской среды»   (13-15)</t>
  </si>
  <si>
    <t>№ п/п</t>
  </si>
  <si>
    <t>Наименование портфеля проектов, проекта</t>
  </si>
  <si>
    <t>Номер основного мероприятия</t>
  </si>
  <si>
    <t>Цели</t>
  </si>
  <si>
    <t>Срок реализации</t>
  </si>
  <si>
    <t>Параметры финансового  обеспечения, тыс. руб.</t>
  </si>
  <si>
    <t>Портфель проектов «Жилье и городская среда»</t>
  </si>
  <si>
    <t>2019-2024</t>
  </si>
  <si>
    <t>Итого по портфелю проектов «Жилье и городская среда»</t>
  </si>
  <si>
    <t>Кардинальное повышение комфортности городской среды, повышение индекса качества городской среды на 30 процентов, сокращение в соответствии с этим индексом количества городов с неблагоприятной средой в два раза, а также создание механизма прямого участия граждан в формировании комфортной городской среды, увеличение доли граждан, принимающих участие в решении вопросов развития городской среды, до 30 процентов</t>
  </si>
  <si>
    <t xml:space="preserve">Итого по мероприятию 3.1. </t>
  </si>
  <si>
    <t>Приложение 1</t>
  </si>
  <si>
    <t>к муниципальной программе города Югорска</t>
  </si>
  <si>
    <t>«Автомобильные дороги, транспорт и городская среда»</t>
  </si>
  <si>
    <t>Целевые показатели, характеризующие состояние сети автомобильных дорог общего пользования местного значения в соответствии с методическими рекомендациями Министерства транспорта Российской Федерации от 11.09.2015 № НА-28/11739</t>
  </si>
  <si>
    <t>Показатели и индикаторы</t>
  </si>
  <si>
    <t>Ед. изм.</t>
  </si>
  <si>
    <t>2003-2012 годы</t>
  </si>
  <si>
    <t>2013-2030 годы</t>
  </si>
  <si>
    <t xml:space="preserve">Протяженность сети автомобильных дорог общего пользования  местного значения в городе Югорске </t>
  </si>
  <si>
    <t>км</t>
  </si>
  <si>
    <t>х</t>
  </si>
  <si>
    <t>Объемы ввода в эксплуатацию после строительства и реконструкции автомобильных дорог общего пользования местного значения</t>
  </si>
  <si>
    <t>2а</t>
  </si>
  <si>
    <t xml:space="preserve">Объемы ввода в эксплуатацию после строительства и реконструкции автомобильных дорог общего пользования местного значения, исходя из расчетной протяженности введенных искусственных сооружений (мостов, мостов переходов, путепроводов, транспортных развязок) </t>
  </si>
  <si>
    <t>Прирост протяженности сети автомобильных дорог местного значения в городе Югорске</t>
  </si>
  <si>
    <t>Прирост протяженности автомобильных дорог общего пользования местного значения на территории города Югорска, соответствующих нормативным требованиям к транспортно-эксплуатационным показателям, в результате реконструкции автомобильных дорог</t>
  </si>
  <si>
    <t>Прирост протяженности автомобильных дорог общего пользования  местного значения на территории города Югорска,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</t>
  </si>
  <si>
    <t>Общая протяженность автомобильных дорог общего пользования  местного значения, соответствующих нормативным требованиям к транспортно-эксплуатационным показателям на 31 декабря отчетного года</t>
  </si>
  <si>
    <t>6а</t>
  </si>
  <si>
    <t>Общая протяженность автомобильных дорог общего пользования местного значения, не соответствующих нормативным требованиям к транспортно-эксплуатационным показателям на 31 декабря отчетного года</t>
  </si>
  <si>
    <t>Доля автомобильных дорог общего пользования местного значения, соответствующих нормативным требованиям к транспортно-эксплуатационным показателям, в общей протяженности автомобильных дорог общего пользования местного значения</t>
  </si>
  <si>
    <t>%</t>
  </si>
  <si>
    <t>Приложение 3</t>
  </si>
  <si>
    <r>
      <t>Ресурсное обеспечение реализации мероприятия 3.6  «</t>
    </r>
    <r>
      <rPr>
        <sz val="14"/>
        <color rgb="FF000000"/>
        <rFont val="Times New Roman"/>
        <family val="1"/>
        <charset val="204"/>
      </rPr>
      <t>Участие в реализации регионального проекта «Формирование комфортной городской среды»»</t>
    </r>
  </si>
  <si>
    <t>Наименование</t>
  </si>
  <si>
    <t>Ответственный исполнитель, соисполнитель, муниципальный заказчик-координатор, участник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</si>
  <si>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</si>
  <si>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</si>
  <si>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</si>
  <si>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</si>
  <si>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Рз Пр</t>
  </si>
  <si>
    <t>ЦСР</t>
  </si>
  <si>
    <t>ВР</t>
  </si>
  <si>
    <r>
      <t>мероприятие 3.6 «Участие в реализации регионального проекта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«Формирование комфортной городской среды</t>
    </r>
    <r>
      <rPr>
        <b/>
        <sz val="10"/>
        <color theme="1"/>
        <rFont val="Times New Roman"/>
        <family val="1"/>
        <charset val="204"/>
      </rPr>
      <t>»</t>
    </r>
  </si>
  <si>
    <t>Ответственный исполнитель – ДЖКиСК</t>
  </si>
  <si>
    <t>-</t>
  </si>
  <si>
    <t>Муниципальный заказчик-координатор (участник) – ДЖКиСК</t>
  </si>
  <si>
    <t>Федеральный бюджет</t>
  </si>
  <si>
    <t>083F255550</t>
  </si>
  <si>
    <t>Бюджет автономного округа</t>
  </si>
  <si>
    <t>Местный бюджет</t>
  </si>
  <si>
    <t>083F282600</t>
  </si>
  <si>
    <t>083F2S2600</t>
  </si>
  <si>
    <t>Всего участников 1 ед. в том числе:</t>
  </si>
  <si>
    <t>Таблица 1</t>
  </si>
  <si>
    <t>Целевые показатели муниципальной программы</t>
  </si>
  <si>
    <t>№  показателя</t>
  </si>
  <si>
    <t xml:space="preserve">Наименование целевых показателей </t>
  </si>
  <si>
    <t>Единица измерения</t>
  </si>
  <si>
    <t>Базовый показатель на начало реализации муниципальной программы</t>
  </si>
  <si>
    <t>Значение показателя по годам</t>
  </si>
  <si>
    <t>Целевое значение показателя на момент окончания реализации муниципальной программы</t>
  </si>
  <si>
    <t>шт.</t>
  </si>
  <si>
    <r>
      <t xml:space="preserve"> </t>
    </r>
    <r>
      <rPr>
        <sz val="10"/>
        <color rgb="FF000000"/>
        <rFont val="Times New Roman"/>
        <family val="1"/>
        <charset val="204"/>
      </rPr>
      <t>Общее количество дорожно-транспортных происшествий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</t>
    </r>
  </si>
  <si>
    <r>
      <t>Количество дорожно-транспортных происшествий с пострадавшими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</si>
  <si>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Количество дорожно-транспортных происшествий с пострадавшими с участием несовершеннолетних</t>
    </r>
    <r>
      <rPr>
        <vertAlign val="superscript"/>
        <sz val="10"/>
        <color rgb="FF000000"/>
        <rFont val="Times New Roman"/>
        <family val="1"/>
        <charset val="204"/>
      </rPr>
      <t xml:space="preserve">2 </t>
    </r>
  </si>
  <si>
    <r>
      <t>Число погибших в дорожно-транспортных происшествиях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</si>
  <si>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чел.</t>
  </si>
  <si>
    <r>
      <t>Число детей, погибших в дорожно-транспортных происшествиях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</si>
  <si>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Число пострадавших в дорожно-транспортных происшествиях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</t>
    </r>
  </si>
  <si>
    <r>
      <t>Число детей, пострадавших в дорожно-транспортных происшествиях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</si>
  <si>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Доля учащихся (воспитанников), задействованных в мероприятиях по профилактике дорожно-транспортных происшествий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</t>
    </r>
  </si>
  <si>
    <t>кв.м.</t>
  </si>
  <si>
    <t xml:space="preserve">Доля содержания и текущего ремонта  объектов благоустройства и городского хозяйства от общего их количества              </t>
  </si>
  <si>
    <t>Количество отловленных безнадзорных и бродячих животных, позволяющее предупредить и ликвидировать болезни животных и защиту населения  от болезней, общих для человека и животных</t>
  </si>
  <si>
    <t>Распределение финансовых ресурсов муниципальной программы</t>
  </si>
  <si>
    <t>Мероприятия, реализуемые на принципах проектного управления, 
направленные в том числе на исполнение национальных и федеральных проектов (программ) Российской Федерации</t>
  </si>
  <si>
    <t>в том числе по годам:</t>
  </si>
  <si>
    <t>иные источники финансирования</t>
  </si>
  <si>
    <t>Номер мероприятия</t>
  </si>
  <si>
    <t>в том числе по годам</t>
  </si>
  <si>
    <r>
      <t>Поддержание автомобильных дорог общего пользования местного значения в соответствии нормативным требованиям</t>
    </r>
    <r>
      <rPr>
        <vertAlign val="superscript"/>
        <sz val="10"/>
        <rFont val="Times New Roman"/>
        <family val="1"/>
        <charset val="204"/>
      </rPr>
      <t>1</t>
    </r>
  </si>
  <si>
    <r>
      <t>Объемы ввода в эксплуатацию после строительства и реконструкции автомобильных дорог общего пользования местного значения</t>
    </r>
    <r>
      <rPr>
        <vertAlign val="superscript"/>
        <sz val="10"/>
        <rFont val="Times New Roman"/>
        <family val="1"/>
        <charset val="204"/>
      </rPr>
      <t>1</t>
    </r>
  </si>
  <si>
    <r>
      <t>Доля граждан, принявших участие в решении вопросов развития городской среды, от общего количества граждан в возрасте от 14 лет, проживающих в городе Югорске*</t>
    </r>
    <r>
      <rPr>
        <vertAlign val="superscript"/>
        <sz val="10"/>
        <rFont val="Times New Roman"/>
        <family val="1"/>
        <charset val="204"/>
      </rPr>
      <t>3</t>
    </r>
  </si>
  <si>
    <r>
      <t>Количество и площадь дворовых территорий, обеспеченных минимальным уровнем благоустройства*</t>
    </r>
    <r>
      <rPr>
        <vertAlign val="superscript"/>
        <sz val="10"/>
        <rFont val="Times New Roman"/>
        <family val="1"/>
        <charset val="204"/>
      </rPr>
      <t>3</t>
    </r>
  </si>
  <si>
    <r>
      <t>Количество и площадь благоустроенных муниципальных территорий общего пользования*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</t>
    </r>
  </si>
  <si>
    <r>
      <t>Протяженность автомобильных дорог, на которых выполнен капитальный ремонт и ремонт автомобильных дорог</t>
    </r>
    <r>
      <rPr>
        <vertAlign val="superscript"/>
        <sz val="10"/>
        <rFont val="Times New Roman"/>
        <family val="1"/>
        <charset val="204"/>
      </rPr>
      <t>1</t>
    </r>
  </si>
  <si>
    <t>ОГОиЧС</t>
  </si>
  <si>
    <t>УБУиО</t>
  </si>
  <si>
    <t>УСП</t>
  </si>
  <si>
    <t xml:space="preserve">ОГОиЧС </t>
  </si>
  <si>
    <r>
      <t>Количество рейсов для перевозки пассажиров на муниципальных маршрутах</t>
    </r>
    <r>
      <rPr>
        <vertAlign val="superscript"/>
        <sz val="10"/>
        <rFont val="Times New Roman"/>
        <family val="1"/>
        <charset val="204"/>
      </rPr>
      <t xml:space="preserve">1 </t>
    </r>
  </si>
  <si>
    <t>Наименование проекта или мероприятия</t>
  </si>
  <si>
    <t>Таблица 3</t>
  </si>
  <si>
    <t>Раздел I. Портфели проектов, основанные на национальных и федеральных проектах Российской Федерации</t>
  </si>
  <si>
    <t>Региональный проект «Формирование комфортной городской среды» (№ 13,14,15)</t>
  </si>
  <si>
    <t>Разделы II, III, IV не заполняются в связи с отсутсвием соответствующих проектов</t>
  </si>
  <si>
    <t>Приложение 2</t>
  </si>
  <si>
    <t>к постановлению</t>
  </si>
  <si>
    <t>администрации города Югорска</t>
  </si>
  <si>
    <t>от   ___________   №  ______</t>
  </si>
  <si>
    <t>083F299990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</si>
</sst>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;[Red]\-#,##0.00;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vertAlign val="superscript"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176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Border="1"/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6" fontId="20" fillId="0" borderId="1" xfId="2" applyNumberFormat="1" applyFont="1" applyFill="1" applyBorder="1" applyAlignment="1" applyProtection="1">
      <alignment horizontal="center" vertical="center" wrapText="1"/>
      <protection hidden="1"/>
    </xf>
    <xf numFmtId="164" fontId="1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4" fontId="2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" xfId="0" applyNumberFormat="1" applyFont="1" applyFill="1" applyBorder="1"/>
    <xf numFmtId="164" fontId="25" fillId="0" borderId="1" xfId="0" applyNumberFormat="1" applyFont="1" applyFill="1" applyBorder="1"/>
    <xf numFmtId="164" fontId="6" fillId="2" borderId="1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9"/>
  <sheetViews>
    <sheetView topLeftCell="A19" workbookViewId="0">
      <selection activeCell="N5" sqref="N5"/>
    </sheetView>
  </sheetViews>
  <sheetFormatPr defaultRowHeight="15" x14ac:dyDescent="0.25"/>
  <cols>
    <col min="1" max="1" width="10.85546875" customWidth="1"/>
    <col min="3" max="3" width="20.42578125" customWidth="1"/>
    <col min="4" max="4" width="13.7109375" customWidth="1"/>
    <col min="5" max="5" width="14" customWidth="1"/>
    <col min="13" max="13" width="17.5703125" customWidth="1"/>
  </cols>
  <sheetData>
    <row r="1" spans="1:13" ht="15.75" x14ac:dyDescent="0.25">
      <c r="M1" s="24" t="s">
        <v>154</v>
      </c>
    </row>
    <row r="2" spans="1:13" ht="15.75" x14ac:dyDescent="0.25">
      <c r="M2" s="24" t="s">
        <v>155</v>
      </c>
    </row>
    <row r="3" spans="1:13" ht="15.75" x14ac:dyDescent="0.25">
      <c r="M3" s="24" t="s">
        <v>156</v>
      </c>
    </row>
    <row r="4" spans="1:13" ht="15.75" x14ac:dyDescent="0.25">
      <c r="M4" s="24" t="s">
        <v>157</v>
      </c>
    </row>
    <row r="6" spans="1:13" x14ac:dyDescent="0.25">
      <c r="A6" s="97"/>
      <c r="B6" s="97"/>
      <c r="C6" s="98"/>
      <c r="D6" s="98"/>
      <c r="E6" s="98"/>
      <c r="F6" s="98"/>
      <c r="G6" s="98"/>
      <c r="H6" s="25"/>
      <c r="I6" s="25"/>
      <c r="J6" s="25"/>
      <c r="K6" s="25"/>
      <c r="L6" s="25"/>
      <c r="M6" s="32" t="s">
        <v>111</v>
      </c>
    </row>
    <row r="7" spans="1:13" ht="18.75" customHeight="1" x14ac:dyDescent="0.25">
      <c r="A7" s="94" t="s">
        <v>112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x14ac:dyDescent="0.25">
      <c r="A8" s="31"/>
      <c r="B8" s="95"/>
      <c r="C8" s="95"/>
      <c r="D8" s="25"/>
      <c r="E8" s="25"/>
      <c r="F8" s="96"/>
      <c r="G8" s="96"/>
      <c r="H8" s="33"/>
      <c r="I8" s="33"/>
      <c r="J8" s="33"/>
      <c r="K8" s="33"/>
      <c r="L8" s="33"/>
      <c r="M8" s="25"/>
    </row>
    <row r="9" spans="1:13" ht="50.25" customHeight="1" x14ac:dyDescent="0.25">
      <c r="A9" s="91" t="s">
        <v>113</v>
      </c>
      <c r="B9" s="91" t="s">
        <v>114</v>
      </c>
      <c r="C9" s="91"/>
      <c r="D9" s="91" t="s">
        <v>115</v>
      </c>
      <c r="E9" s="91" t="s">
        <v>116</v>
      </c>
      <c r="F9" s="91" t="s">
        <v>117</v>
      </c>
      <c r="G9" s="91"/>
      <c r="H9" s="91"/>
      <c r="I9" s="91"/>
      <c r="J9" s="91"/>
      <c r="K9" s="91"/>
      <c r="L9" s="91"/>
      <c r="M9" s="91" t="s">
        <v>118</v>
      </c>
    </row>
    <row r="10" spans="1:13" ht="32.25" customHeight="1" x14ac:dyDescent="0.25">
      <c r="A10" s="91"/>
      <c r="B10" s="91"/>
      <c r="C10" s="91"/>
      <c r="D10" s="91"/>
      <c r="E10" s="91"/>
      <c r="F10" s="28">
        <v>2019</v>
      </c>
      <c r="G10" s="13">
        <v>2020</v>
      </c>
      <c r="H10" s="13">
        <v>2021</v>
      </c>
      <c r="I10" s="13">
        <v>2022</v>
      </c>
      <c r="J10" s="13">
        <v>2023</v>
      </c>
      <c r="K10" s="13">
        <v>2024</v>
      </c>
      <c r="L10" s="13">
        <v>2025</v>
      </c>
      <c r="M10" s="91"/>
    </row>
    <row r="11" spans="1:13" s="46" customFormat="1" ht="45.75" customHeight="1" x14ac:dyDescent="0.25">
      <c r="A11" s="58">
        <v>1</v>
      </c>
      <c r="B11" s="89" t="s">
        <v>148</v>
      </c>
      <c r="C11" s="89"/>
      <c r="D11" s="58" t="s">
        <v>119</v>
      </c>
      <c r="E11" s="60">
        <v>24082</v>
      </c>
      <c r="F11" s="60">
        <v>24082</v>
      </c>
      <c r="G11" s="60">
        <v>24082</v>
      </c>
      <c r="H11" s="60">
        <v>24082</v>
      </c>
      <c r="I11" s="60">
        <v>24082</v>
      </c>
      <c r="J11" s="60">
        <v>24082</v>
      </c>
      <c r="K11" s="60">
        <v>24082</v>
      </c>
      <c r="L11" s="60">
        <v>24082</v>
      </c>
      <c r="M11" s="60">
        <v>24082</v>
      </c>
    </row>
    <row r="12" spans="1:13" ht="73.5" customHeight="1" x14ac:dyDescent="0.25">
      <c r="A12" s="28">
        <v>2</v>
      </c>
      <c r="B12" s="89" t="s">
        <v>139</v>
      </c>
      <c r="C12" s="89"/>
      <c r="D12" s="44" t="s">
        <v>76</v>
      </c>
      <c r="E12" s="44">
        <v>3.7</v>
      </c>
      <c r="F12" s="44">
        <v>0.3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0.3</v>
      </c>
    </row>
    <row r="13" spans="1:13" ht="53.25" customHeight="1" x14ac:dyDescent="0.25">
      <c r="A13" s="28">
        <v>3</v>
      </c>
      <c r="B13" s="89" t="s">
        <v>143</v>
      </c>
      <c r="C13" s="89"/>
      <c r="D13" s="44" t="s">
        <v>76</v>
      </c>
      <c r="E13" s="44">
        <v>7.6310000000000002</v>
      </c>
      <c r="F13" s="57">
        <v>7.58</v>
      </c>
      <c r="G13" s="171">
        <v>4.1399999999999999E-2</v>
      </c>
      <c r="H13" s="171">
        <v>0.2636</v>
      </c>
      <c r="I13" s="44">
        <v>0.06</v>
      </c>
      <c r="J13" s="44">
        <v>0</v>
      </c>
      <c r="K13" s="44">
        <v>0</v>
      </c>
      <c r="L13" s="44">
        <v>0</v>
      </c>
      <c r="M13" s="172">
        <f>SUM(F13:L13)</f>
        <v>7.9450000000000003</v>
      </c>
    </row>
    <row r="14" spans="1:13" ht="58.5" customHeight="1" x14ac:dyDescent="0.25">
      <c r="A14" s="28">
        <v>4</v>
      </c>
      <c r="B14" s="89" t="s">
        <v>138</v>
      </c>
      <c r="C14" s="89"/>
      <c r="D14" s="44" t="s">
        <v>88</v>
      </c>
      <c r="E14" s="44">
        <v>100</v>
      </c>
      <c r="F14" s="44">
        <v>100</v>
      </c>
      <c r="G14" s="44">
        <v>100</v>
      </c>
      <c r="H14" s="44">
        <v>100</v>
      </c>
      <c r="I14" s="44">
        <v>100</v>
      </c>
      <c r="J14" s="44">
        <v>100</v>
      </c>
      <c r="K14" s="44">
        <v>100</v>
      </c>
      <c r="L14" s="44">
        <v>100</v>
      </c>
      <c r="M14" s="44">
        <v>100</v>
      </c>
    </row>
    <row r="15" spans="1:13" s="55" customFormat="1" ht="38.25" customHeight="1" x14ac:dyDescent="0.25">
      <c r="A15" s="43">
        <v>5</v>
      </c>
      <c r="B15" s="93" t="s">
        <v>120</v>
      </c>
      <c r="C15" s="93"/>
      <c r="D15" s="43" t="s">
        <v>119</v>
      </c>
      <c r="E15" s="43">
        <v>411</v>
      </c>
      <c r="F15" s="43">
        <v>370</v>
      </c>
      <c r="G15" s="43">
        <v>332</v>
      </c>
      <c r="H15" s="43">
        <v>289</v>
      </c>
      <c r="I15" s="43">
        <v>269</v>
      </c>
      <c r="J15" s="43">
        <v>242</v>
      </c>
      <c r="K15" s="43">
        <v>218</v>
      </c>
      <c r="L15" s="43">
        <v>196</v>
      </c>
      <c r="M15" s="43">
        <v>110</v>
      </c>
    </row>
    <row r="16" spans="1:13" s="55" customFormat="1" ht="30" customHeight="1" x14ac:dyDescent="0.25">
      <c r="A16" s="43">
        <v>6</v>
      </c>
      <c r="B16" s="92" t="s">
        <v>121</v>
      </c>
      <c r="C16" s="92"/>
      <c r="D16" s="43" t="s">
        <v>119</v>
      </c>
      <c r="E16" s="43">
        <v>30</v>
      </c>
      <c r="F16" s="43">
        <v>25</v>
      </c>
      <c r="G16" s="43">
        <v>21</v>
      </c>
      <c r="H16" s="43">
        <v>18</v>
      </c>
      <c r="I16" s="43">
        <v>16</v>
      </c>
      <c r="J16" s="43">
        <v>14</v>
      </c>
      <c r="K16" s="43">
        <v>12</v>
      </c>
      <c r="L16" s="43">
        <v>10</v>
      </c>
      <c r="M16" s="43">
        <v>0</v>
      </c>
    </row>
    <row r="17" spans="1:13" s="55" customFormat="1" ht="47.25" customHeight="1" x14ac:dyDescent="0.25">
      <c r="A17" s="43">
        <v>7</v>
      </c>
      <c r="B17" s="92" t="s">
        <v>122</v>
      </c>
      <c r="C17" s="92"/>
      <c r="D17" s="56" t="s">
        <v>119</v>
      </c>
      <c r="E17" s="56">
        <v>7</v>
      </c>
      <c r="F17" s="56">
        <v>6</v>
      </c>
      <c r="G17" s="56">
        <v>5</v>
      </c>
      <c r="H17" s="56">
        <v>4</v>
      </c>
      <c r="I17" s="56">
        <v>3</v>
      </c>
      <c r="J17" s="56">
        <v>2</v>
      </c>
      <c r="K17" s="56">
        <v>1</v>
      </c>
      <c r="L17" s="56">
        <v>0</v>
      </c>
      <c r="M17" s="56">
        <v>0</v>
      </c>
    </row>
    <row r="18" spans="1:13" s="55" customFormat="1" ht="34.5" customHeight="1" x14ac:dyDescent="0.25">
      <c r="A18" s="43">
        <v>8</v>
      </c>
      <c r="B18" s="92" t="s">
        <v>123</v>
      </c>
      <c r="C18" s="92"/>
      <c r="D18" s="56" t="s">
        <v>124</v>
      </c>
      <c r="E18" s="56">
        <v>2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</row>
    <row r="19" spans="1:13" s="55" customFormat="1" ht="33.75" customHeight="1" x14ac:dyDescent="0.25">
      <c r="A19" s="43">
        <v>9</v>
      </c>
      <c r="B19" s="92" t="s">
        <v>125</v>
      </c>
      <c r="C19" s="92"/>
      <c r="D19" s="56" t="s">
        <v>124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</row>
    <row r="20" spans="1:13" s="55" customFormat="1" ht="30.75" customHeight="1" x14ac:dyDescent="0.25">
      <c r="A20" s="43">
        <v>10</v>
      </c>
      <c r="B20" s="92" t="s">
        <v>126</v>
      </c>
      <c r="C20" s="92"/>
      <c r="D20" s="56" t="s">
        <v>124</v>
      </c>
      <c r="E20" s="56">
        <v>42</v>
      </c>
      <c r="F20" s="56">
        <v>35</v>
      </c>
      <c r="G20" s="56">
        <v>30</v>
      </c>
      <c r="H20" s="56">
        <v>27</v>
      </c>
      <c r="I20" s="56">
        <v>24</v>
      </c>
      <c r="J20" s="56">
        <v>21</v>
      </c>
      <c r="K20" s="56">
        <v>18</v>
      </c>
      <c r="L20" s="56">
        <v>15</v>
      </c>
      <c r="M20" s="56">
        <v>0</v>
      </c>
    </row>
    <row r="21" spans="1:13" s="55" customFormat="1" ht="43.5" customHeight="1" x14ac:dyDescent="0.25">
      <c r="A21" s="43">
        <v>11</v>
      </c>
      <c r="B21" s="92" t="s">
        <v>127</v>
      </c>
      <c r="C21" s="92"/>
      <c r="D21" s="56" t="s">
        <v>124</v>
      </c>
      <c r="E21" s="56">
        <v>7</v>
      </c>
      <c r="F21" s="56">
        <v>6</v>
      </c>
      <c r="G21" s="56">
        <v>5</v>
      </c>
      <c r="H21" s="56">
        <v>4</v>
      </c>
      <c r="I21" s="56">
        <v>3</v>
      </c>
      <c r="J21" s="56">
        <v>2</v>
      </c>
      <c r="K21" s="56">
        <v>1</v>
      </c>
      <c r="L21" s="56">
        <v>0</v>
      </c>
      <c r="M21" s="56">
        <v>0</v>
      </c>
    </row>
    <row r="22" spans="1:13" s="55" customFormat="1" ht="57" customHeight="1" x14ac:dyDescent="0.25">
      <c r="A22" s="43">
        <v>12</v>
      </c>
      <c r="B22" s="92" t="s">
        <v>128</v>
      </c>
      <c r="C22" s="92"/>
      <c r="D22" s="56" t="s">
        <v>88</v>
      </c>
      <c r="E22" s="56">
        <v>100</v>
      </c>
      <c r="F22" s="56">
        <v>100</v>
      </c>
      <c r="G22" s="56">
        <v>100</v>
      </c>
      <c r="H22" s="56">
        <v>100</v>
      </c>
      <c r="I22" s="56">
        <v>100</v>
      </c>
      <c r="J22" s="56">
        <v>100</v>
      </c>
      <c r="K22" s="56">
        <v>100</v>
      </c>
      <c r="L22" s="56">
        <v>100</v>
      </c>
      <c r="M22" s="56">
        <v>100</v>
      </c>
    </row>
    <row r="23" spans="1:13" ht="45" customHeight="1" x14ac:dyDescent="0.25">
      <c r="A23" s="91">
        <v>13</v>
      </c>
      <c r="B23" s="89" t="s">
        <v>141</v>
      </c>
      <c r="C23" s="89"/>
      <c r="D23" s="45" t="s">
        <v>119</v>
      </c>
      <c r="E23" s="45">
        <v>110</v>
      </c>
      <c r="F23" s="45">
        <v>111</v>
      </c>
      <c r="G23" s="45">
        <v>112</v>
      </c>
      <c r="H23" s="45">
        <v>112.5</v>
      </c>
      <c r="I23" s="45">
        <v>113</v>
      </c>
      <c r="J23" s="45">
        <v>114</v>
      </c>
      <c r="K23" s="45">
        <v>115</v>
      </c>
      <c r="L23" s="45">
        <v>116</v>
      </c>
      <c r="M23" s="34">
        <v>131</v>
      </c>
    </row>
    <row r="24" spans="1:13" x14ac:dyDescent="0.25">
      <c r="A24" s="91"/>
      <c r="B24" s="89"/>
      <c r="C24" s="89"/>
      <c r="D24" s="45" t="s">
        <v>129</v>
      </c>
      <c r="E24" s="54">
        <v>703271</v>
      </c>
      <c r="F24" s="54">
        <v>708266</v>
      </c>
      <c r="G24" s="54">
        <f>F24+2498</f>
        <v>710764</v>
      </c>
      <c r="H24" s="54">
        <f>G24+1712</f>
        <v>712476</v>
      </c>
      <c r="I24" s="54">
        <f>H24+1713</f>
        <v>714189</v>
      </c>
      <c r="J24" s="54">
        <f>I24+6230</f>
        <v>720419</v>
      </c>
      <c r="K24" s="54">
        <f>J24+1576</f>
        <v>721995</v>
      </c>
      <c r="L24" s="54">
        <f>K24+3692</f>
        <v>725687</v>
      </c>
      <c r="M24" s="35">
        <v>802950</v>
      </c>
    </row>
    <row r="25" spans="1:13" s="46" customFormat="1" ht="24.75" customHeight="1" x14ac:dyDescent="0.25">
      <c r="A25" s="90">
        <v>14</v>
      </c>
      <c r="B25" s="89" t="s">
        <v>142</v>
      </c>
      <c r="C25" s="89"/>
      <c r="D25" s="45" t="s">
        <v>119</v>
      </c>
      <c r="E25" s="45">
        <v>11</v>
      </c>
      <c r="F25" s="45">
        <v>11</v>
      </c>
      <c r="G25" s="45">
        <v>12</v>
      </c>
      <c r="H25" s="45">
        <v>12.5</v>
      </c>
      <c r="I25" s="45">
        <v>13</v>
      </c>
      <c r="J25" s="45">
        <f>13.5</f>
        <v>13.5</v>
      </c>
      <c r="K25" s="45">
        <v>14</v>
      </c>
      <c r="L25" s="45">
        <v>15</v>
      </c>
      <c r="M25" s="45">
        <v>16</v>
      </c>
    </row>
    <row r="26" spans="1:13" s="46" customFormat="1" ht="16.5" customHeight="1" x14ac:dyDescent="0.25">
      <c r="A26" s="90"/>
      <c r="B26" s="89"/>
      <c r="C26" s="89"/>
      <c r="D26" s="45" t="s">
        <v>129</v>
      </c>
      <c r="E26" s="54">
        <v>152174</v>
      </c>
      <c r="F26" s="54">
        <v>152174</v>
      </c>
      <c r="G26" s="54">
        <f>F26+2639</f>
        <v>154813</v>
      </c>
      <c r="H26" s="54">
        <f>G26+100280</f>
        <v>255093</v>
      </c>
      <c r="I26" s="54">
        <f>H26+100280</f>
        <v>355373</v>
      </c>
      <c r="J26" s="54">
        <f>I26+1070</f>
        <v>356443</v>
      </c>
      <c r="K26" s="54">
        <f>J26+1070</f>
        <v>357513</v>
      </c>
      <c r="L26" s="54">
        <f>K26+5000</f>
        <v>362513</v>
      </c>
      <c r="M26" s="54">
        <f>L26+18800</f>
        <v>381313</v>
      </c>
    </row>
    <row r="27" spans="1:13" s="46" customFormat="1" ht="82.5" customHeight="1" x14ac:dyDescent="0.25">
      <c r="A27" s="44">
        <v>15</v>
      </c>
      <c r="B27" s="89" t="s">
        <v>140</v>
      </c>
      <c r="C27" s="89"/>
      <c r="D27" s="45" t="s">
        <v>88</v>
      </c>
      <c r="E27" s="44">
        <v>6.4</v>
      </c>
      <c r="F27" s="44">
        <v>8</v>
      </c>
      <c r="G27" s="44">
        <v>12</v>
      </c>
      <c r="H27" s="44">
        <v>15</v>
      </c>
      <c r="I27" s="44">
        <v>17</v>
      </c>
      <c r="J27" s="44">
        <v>20</v>
      </c>
      <c r="K27" s="44">
        <v>30</v>
      </c>
      <c r="L27" s="45">
        <v>0</v>
      </c>
      <c r="M27" s="45">
        <v>30</v>
      </c>
    </row>
    <row r="28" spans="1:13" s="46" customFormat="1" ht="55.5" customHeight="1" x14ac:dyDescent="0.25">
      <c r="A28" s="44">
        <v>16</v>
      </c>
      <c r="B28" s="89" t="s">
        <v>130</v>
      </c>
      <c r="C28" s="89"/>
      <c r="D28" s="45" t="s">
        <v>88</v>
      </c>
      <c r="E28" s="45">
        <v>100</v>
      </c>
      <c r="F28" s="45">
        <v>100</v>
      </c>
      <c r="G28" s="45">
        <v>100</v>
      </c>
      <c r="H28" s="45">
        <v>100</v>
      </c>
      <c r="I28" s="45">
        <v>100</v>
      </c>
      <c r="J28" s="45">
        <v>100</v>
      </c>
      <c r="K28" s="45">
        <v>100</v>
      </c>
      <c r="L28" s="45">
        <v>100</v>
      </c>
      <c r="M28" s="45">
        <v>100</v>
      </c>
    </row>
    <row r="29" spans="1:13" s="46" customFormat="1" ht="92.25" customHeight="1" x14ac:dyDescent="0.25">
      <c r="A29" s="58">
        <v>17</v>
      </c>
      <c r="B29" s="89" t="s">
        <v>131</v>
      </c>
      <c r="C29" s="89"/>
      <c r="D29" s="45" t="s">
        <v>119</v>
      </c>
      <c r="E29" s="45">
        <v>600</v>
      </c>
      <c r="F29" s="45">
        <v>600</v>
      </c>
      <c r="G29" s="45">
        <v>395</v>
      </c>
      <c r="H29" s="45">
        <v>55</v>
      </c>
      <c r="I29" s="45">
        <v>55</v>
      </c>
      <c r="J29" s="45">
        <v>180</v>
      </c>
      <c r="K29" s="45">
        <v>180</v>
      </c>
      <c r="L29" s="45">
        <v>180</v>
      </c>
      <c r="M29" s="45">
        <f>SUM(F29:L29)+900</f>
        <v>2545</v>
      </c>
    </row>
  </sheetData>
  <mergeCells count="30">
    <mergeCell ref="A7:M7"/>
    <mergeCell ref="B8:C8"/>
    <mergeCell ref="F8:G8"/>
    <mergeCell ref="A6:B6"/>
    <mergeCell ref="C6:G6"/>
    <mergeCell ref="A9:A10"/>
    <mergeCell ref="B9:C10"/>
    <mergeCell ref="D9:D10"/>
    <mergeCell ref="E9:E10"/>
    <mergeCell ref="F9:L9"/>
    <mergeCell ref="B14:C14"/>
    <mergeCell ref="B13:C13"/>
    <mergeCell ref="B12:C12"/>
    <mergeCell ref="B11:C11"/>
    <mergeCell ref="M9:M10"/>
    <mergeCell ref="B19:C19"/>
    <mergeCell ref="B18:C18"/>
    <mergeCell ref="B17:C17"/>
    <mergeCell ref="B16:C16"/>
    <mergeCell ref="B15:C15"/>
    <mergeCell ref="A23:A24"/>
    <mergeCell ref="B23:C24"/>
    <mergeCell ref="B22:C22"/>
    <mergeCell ref="B21:C21"/>
    <mergeCell ref="B20:C20"/>
    <mergeCell ref="B29:C29"/>
    <mergeCell ref="B28:C28"/>
    <mergeCell ref="B27:C27"/>
    <mergeCell ref="A25:A26"/>
    <mergeCell ref="B25:C26"/>
  </mergeCells>
  <pageMargins left="0.11811023622047245" right="0.11811023622047245" top="0.74803149606299213" bottom="0.35433070866141736" header="0.31496062992125984" footer="0.31496062992125984"/>
  <pageSetup paperSize="9" scale="9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99"/>
  <sheetViews>
    <sheetView workbookViewId="0">
      <selection activeCell="D143" sqref="D143:D147"/>
    </sheetView>
  </sheetViews>
  <sheetFormatPr defaultColWidth="9.140625" defaultRowHeight="15" x14ac:dyDescent="0.25"/>
  <cols>
    <col min="1" max="1" width="9.28515625" style="4" bestFit="1" customWidth="1"/>
    <col min="2" max="2" width="8.42578125" style="11" customWidth="1"/>
    <col min="3" max="3" width="29.7109375" style="4" customWidth="1"/>
    <col min="4" max="4" width="16.42578125" style="4" customWidth="1"/>
    <col min="5" max="5" width="27.85546875" style="4" customWidth="1"/>
    <col min="6" max="6" width="13.85546875" style="4" customWidth="1"/>
    <col min="7" max="7" width="10.85546875" style="4" customWidth="1"/>
    <col min="8" max="8" width="10.7109375" style="4" customWidth="1"/>
    <col min="9" max="13" width="10.42578125" style="4" customWidth="1"/>
    <col min="14" max="14" width="11.7109375" style="4" customWidth="1"/>
    <col min="15" max="16384" width="9.140625" style="4"/>
  </cols>
  <sheetData>
    <row r="1" spans="1:14" x14ac:dyDescent="0.25">
      <c r="N1" s="12" t="s">
        <v>16</v>
      </c>
    </row>
    <row r="2" spans="1:14" ht="10.5" customHeight="1" x14ac:dyDescent="0.25"/>
    <row r="3" spans="1:14" ht="16.5" customHeight="1" x14ac:dyDescent="0.3">
      <c r="A3" s="124" t="s">
        <v>132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7.5" customHeight="1" x14ac:dyDescent="0.25"/>
    <row r="5" spans="1:14" ht="80.25" customHeight="1" x14ac:dyDescent="0.25">
      <c r="A5" s="121" t="s">
        <v>23</v>
      </c>
      <c r="B5" s="106" t="s">
        <v>58</v>
      </c>
      <c r="C5" s="121" t="s">
        <v>54</v>
      </c>
      <c r="D5" s="121" t="s">
        <v>0</v>
      </c>
      <c r="E5" s="125" t="s">
        <v>2</v>
      </c>
      <c r="F5" s="128" t="s">
        <v>1</v>
      </c>
      <c r="G5" s="129"/>
      <c r="H5" s="129"/>
      <c r="I5" s="129"/>
      <c r="J5" s="129"/>
      <c r="K5" s="129"/>
      <c r="L5" s="129"/>
      <c r="M5" s="129"/>
      <c r="N5" s="130"/>
    </row>
    <row r="6" spans="1:14" ht="18.75" customHeight="1" x14ac:dyDescent="0.25">
      <c r="A6" s="121"/>
      <c r="B6" s="106"/>
      <c r="C6" s="121"/>
      <c r="D6" s="121"/>
      <c r="E6" s="126"/>
      <c r="F6" s="131" t="s">
        <v>3</v>
      </c>
      <c r="G6" s="121" t="s">
        <v>134</v>
      </c>
      <c r="H6" s="121"/>
      <c r="I6" s="121"/>
      <c r="J6" s="121"/>
      <c r="K6" s="121"/>
      <c r="L6" s="121"/>
      <c r="M6" s="121"/>
      <c r="N6" s="121"/>
    </row>
    <row r="7" spans="1:14" ht="30.75" customHeight="1" x14ac:dyDescent="0.25">
      <c r="A7" s="121"/>
      <c r="B7" s="106"/>
      <c r="C7" s="121"/>
      <c r="D7" s="121"/>
      <c r="E7" s="127"/>
      <c r="F7" s="132"/>
      <c r="G7" s="36">
        <v>2019</v>
      </c>
      <c r="H7" s="85">
        <v>2020</v>
      </c>
      <c r="I7" s="84">
        <v>2021</v>
      </c>
      <c r="J7" s="85">
        <v>2022</v>
      </c>
      <c r="K7" s="84">
        <v>2023</v>
      </c>
      <c r="L7" s="85">
        <v>2024</v>
      </c>
      <c r="M7" s="84">
        <v>2025</v>
      </c>
      <c r="N7" s="85" t="s">
        <v>26</v>
      </c>
    </row>
    <row r="8" spans="1:14" ht="16.5" customHeight="1" x14ac:dyDescent="0.25">
      <c r="A8" s="36" t="s">
        <v>24</v>
      </c>
      <c r="B8" s="38" t="s">
        <v>25</v>
      </c>
      <c r="C8" s="36">
        <v>2</v>
      </c>
      <c r="D8" s="36">
        <v>3</v>
      </c>
      <c r="E8" s="36">
        <v>4</v>
      </c>
      <c r="F8" s="36">
        <v>5</v>
      </c>
      <c r="G8" s="36">
        <v>6</v>
      </c>
      <c r="H8" s="85">
        <v>7</v>
      </c>
      <c r="I8" s="84">
        <v>8</v>
      </c>
      <c r="J8" s="85">
        <v>9</v>
      </c>
      <c r="K8" s="84">
        <v>10</v>
      </c>
      <c r="L8" s="85">
        <v>11</v>
      </c>
      <c r="M8" s="84">
        <v>12</v>
      </c>
      <c r="N8" s="85">
        <v>13</v>
      </c>
    </row>
    <row r="9" spans="1:14" ht="15" customHeight="1" x14ac:dyDescent="0.25">
      <c r="A9" s="36">
        <v>1</v>
      </c>
      <c r="B9" s="121" t="s">
        <v>48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ht="20.25" customHeight="1" x14ac:dyDescent="0.25">
      <c r="A10" s="36">
        <v>2</v>
      </c>
      <c r="B10" s="99" t="s">
        <v>33</v>
      </c>
      <c r="C10" s="122" t="s">
        <v>18</v>
      </c>
      <c r="D10" s="102" t="s">
        <v>12</v>
      </c>
      <c r="E10" s="40" t="s">
        <v>3</v>
      </c>
      <c r="F10" s="87">
        <f>SUM(F11:F14)</f>
        <v>166778.20000000001</v>
      </c>
      <c r="G10" s="40">
        <f t="shared" ref="G10:N10" si="0">SUM(G11:G14)</f>
        <v>13853.5</v>
      </c>
      <c r="H10" s="72">
        <f t="shared" si="0"/>
        <v>12924.7</v>
      </c>
      <c r="I10" s="63">
        <f t="shared" si="0"/>
        <v>14000</v>
      </c>
      <c r="J10" s="63">
        <f t="shared" si="0"/>
        <v>14000</v>
      </c>
      <c r="K10" s="82">
        <f t="shared" si="0"/>
        <v>14000</v>
      </c>
      <c r="L10" s="82">
        <f t="shared" si="0"/>
        <v>14000</v>
      </c>
      <c r="M10" s="82">
        <f t="shared" si="0"/>
        <v>14000</v>
      </c>
      <c r="N10" s="82">
        <f t="shared" si="0"/>
        <v>70000</v>
      </c>
    </row>
    <row r="11" spans="1:14" ht="17.45" customHeight="1" x14ac:dyDescent="0.25">
      <c r="A11" s="36">
        <v>3</v>
      </c>
      <c r="B11" s="100"/>
      <c r="C11" s="123"/>
      <c r="D11" s="103"/>
      <c r="E11" s="37" t="s">
        <v>4</v>
      </c>
      <c r="F11" s="37">
        <f>SUM(G11:N11)</f>
        <v>0</v>
      </c>
      <c r="G11" s="37">
        <v>0</v>
      </c>
      <c r="H11" s="47">
        <v>0</v>
      </c>
      <c r="I11" s="47">
        <v>0</v>
      </c>
      <c r="J11" s="47">
        <v>0</v>
      </c>
      <c r="K11" s="80">
        <v>0</v>
      </c>
      <c r="L11" s="80">
        <v>0</v>
      </c>
      <c r="M11" s="80">
        <v>0</v>
      </c>
      <c r="N11" s="80">
        <v>0</v>
      </c>
    </row>
    <row r="12" spans="1:14" ht="19.149999999999999" customHeight="1" x14ac:dyDescent="0.25">
      <c r="A12" s="36">
        <v>4</v>
      </c>
      <c r="B12" s="100"/>
      <c r="C12" s="123"/>
      <c r="D12" s="103"/>
      <c r="E12" s="37" t="s">
        <v>5</v>
      </c>
      <c r="F12" s="37">
        <f>SUM(G12:N12)</f>
        <v>0</v>
      </c>
      <c r="G12" s="37">
        <v>0</v>
      </c>
      <c r="H12" s="47">
        <v>0</v>
      </c>
      <c r="I12" s="47">
        <v>0</v>
      </c>
      <c r="J12" s="47">
        <v>0</v>
      </c>
      <c r="K12" s="80">
        <v>0</v>
      </c>
      <c r="L12" s="80">
        <v>0</v>
      </c>
      <c r="M12" s="80">
        <v>0</v>
      </c>
      <c r="N12" s="80">
        <v>0</v>
      </c>
    </row>
    <row r="13" spans="1:14" ht="18" customHeight="1" x14ac:dyDescent="0.25">
      <c r="A13" s="36">
        <v>5</v>
      </c>
      <c r="B13" s="100"/>
      <c r="C13" s="123"/>
      <c r="D13" s="103"/>
      <c r="E13" s="37" t="s">
        <v>6</v>
      </c>
      <c r="F13" s="74">
        <f>SUM(G13:N13)</f>
        <v>166778.20000000001</v>
      </c>
      <c r="G13" s="37">
        <v>13853.5</v>
      </c>
      <c r="H13" s="71">
        <v>12924.7</v>
      </c>
      <c r="I13" s="47">
        <v>14000</v>
      </c>
      <c r="J13" s="47">
        <v>14000</v>
      </c>
      <c r="K13" s="80">
        <v>14000</v>
      </c>
      <c r="L13" s="80">
        <v>14000</v>
      </c>
      <c r="M13" s="80">
        <v>14000</v>
      </c>
      <c r="N13" s="80">
        <v>70000</v>
      </c>
    </row>
    <row r="14" spans="1:14" ht="29.25" customHeight="1" x14ac:dyDescent="0.25">
      <c r="A14" s="36">
        <v>6</v>
      </c>
      <c r="B14" s="101"/>
      <c r="C14" s="123"/>
      <c r="D14" s="104"/>
      <c r="E14" s="37" t="s">
        <v>135</v>
      </c>
      <c r="F14" s="37">
        <f>SUM(G14:N14)</f>
        <v>0</v>
      </c>
      <c r="G14" s="37">
        <v>0</v>
      </c>
      <c r="H14" s="47">
        <v>0</v>
      </c>
      <c r="I14" s="47">
        <v>0</v>
      </c>
      <c r="J14" s="47">
        <v>0</v>
      </c>
      <c r="K14" s="80">
        <v>0</v>
      </c>
      <c r="L14" s="80">
        <v>0</v>
      </c>
      <c r="M14" s="80">
        <v>0</v>
      </c>
      <c r="N14" s="80">
        <v>0</v>
      </c>
    </row>
    <row r="15" spans="1:14" ht="17.25" customHeight="1" x14ac:dyDescent="0.25">
      <c r="A15" s="36">
        <v>7</v>
      </c>
      <c r="B15" s="99" t="s">
        <v>34</v>
      </c>
      <c r="C15" s="105" t="s">
        <v>19</v>
      </c>
      <c r="D15" s="105" t="s">
        <v>12</v>
      </c>
      <c r="E15" s="40" t="s">
        <v>3</v>
      </c>
      <c r="F15" s="87">
        <f>SUM(F16:F19)</f>
        <v>3000</v>
      </c>
      <c r="G15" s="40">
        <f t="shared" ref="G15:N15" si="1">SUM(G16:G19)</f>
        <v>0</v>
      </c>
      <c r="H15" s="63">
        <f t="shared" si="1"/>
        <v>0</v>
      </c>
      <c r="I15" s="72">
        <f t="shared" si="1"/>
        <v>0</v>
      </c>
      <c r="J15" s="63">
        <f t="shared" si="1"/>
        <v>0</v>
      </c>
      <c r="K15" s="82">
        <f t="shared" si="1"/>
        <v>1500</v>
      </c>
      <c r="L15" s="82">
        <f t="shared" si="1"/>
        <v>1500</v>
      </c>
      <c r="M15" s="82">
        <f t="shared" si="1"/>
        <v>0</v>
      </c>
      <c r="N15" s="82">
        <f t="shared" si="1"/>
        <v>0</v>
      </c>
    </row>
    <row r="16" spans="1:14" ht="18" customHeight="1" x14ac:dyDescent="0.25">
      <c r="A16" s="36">
        <v>8</v>
      </c>
      <c r="B16" s="100"/>
      <c r="C16" s="105"/>
      <c r="D16" s="105"/>
      <c r="E16" s="37" t="s">
        <v>4</v>
      </c>
      <c r="F16" s="37">
        <f>SUM(G16:N16)</f>
        <v>0</v>
      </c>
      <c r="G16" s="37">
        <v>0</v>
      </c>
      <c r="H16" s="47">
        <v>0</v>
      </c>
      <c r="I16" s="47">
        <v>0</v>
      </c>
      <c r="J16" s="47">
        <v>0</v>
      </c>
      <c r="K16" s="80">
        <v>0</v>
      </c>
      <c r="L16" s="80">
        <v>0</v>
      </c>
      <c r="M16" s="80">
        <v>0</v>
      </c>
      <c r="N16" s="80">
        <v>0</v>
      </c>
    </row>
    <row r="17" spans="1:14" ht="18" customHeight="1" x14ac:dyDescent="0.25">
      <c r="A17" s="36">
        <v>9</v>
      </c>
      <c r="B17" s="100"/>
      <c r="C17" s="105"/>
      <c r="D17" s="105"/>
      <c r="E17" s="37" t="s">
        <v>5</v>
      </c>
      <c r="F17" s="37">
        <f>SUM(G17:N17)</f>
        <v>0</v>
      </c>
      <c r="G17" s="37">
        <v>0</v>
      </c>
      <c r="H17" s="47">
        <v>0</v>
      </c>
      <c r="I17" s="47">
        <v>0</v>
      </c>
      <c r="J17" s="47">
        <v>0</v>
      </c>
      <c r="K17" s="80">
        <v>0</v>
      </c>
      <c r="L17" s="80">
        <v>0</v>
      </c>
      <c r="M17" s="80">
        <v>0</v>
      </c>
      <c r="N17" s="80">
        <v>0</v>
      </c>
    </row>
    <row r="18" spans="1:14" ht="18" customHeight="1" x14ac:dyDescent="0.25">
      <c r="A18" s="36">
        <v>10</v>
      </c>
      <c r="B18" s="100"/>
      <c r="C18" s="105"/>
      <c r="D18" s="105"/>
      <c r="E18" s="37" t="s">
        <v>6</v>
      </c>
      <c r="F18" s="74">
        <f>SUM(G18:N18)</f>
        <v>3000</v>
      </c>
      <c r="G18" s="37">
        <v>0</v>
      </c>
      <c r="H18" s="47">
        <v>0</v>
      </c>
      <c r="I18" s="71">
        <v>0</v>
      </c>
      <c r="J18" s="47">
        <v>0</v>
      </c>
      <c r="K18" s="80">
        <v>1500</v>
      </c>
      <c r="L18" s="80">
        <v>1500</v>
      </c>
      <c r="M18" s="80">
        <v>0</v>
      </c>
      <c r="N18" s="80">
        <v>0</v>
      </c>
    </row>
    <row r="19" spans="1:14" ht="33" customHeight="1" x14ac:dyDescent="0.25">
      <c r="A19" s="36">
        <v>11</v>
      </c>
      <c r="B19" s="101"/>
      <c r="C19" s="105"/>
      <c r="D19" s="105"/>
      <c r="E19" s="37" t="s">
        <v>135</v>
      </c>
      <c r="F19" s="37">
        <f>SUM(G19:N19)</f>
        <v>0</v>
      </c>
      <c r="G19" s="37">
        <v>0</v>
      </c>
      <c r="H19" s="47">
        <v>0</v>
      </c>
      <c r="I19" s="47">
        <v>0</v>
      </c>
      <c r="J19" s="47">
        <v>0</v>
      </c>
      <c r="K19" s="80">
        <v>0</v>
      </c>
      <c r="L19" s="80">
        <v>0</v>
      </c>
      <c r="M19" s="80">
        <v>0</v>
      </c>
      <c r="N19" s="80">
        <v>0</v>
      </c>
    </row>
    <row r="20" spans="1:14" ht="17.25" customHeight="1" x14ac:dyDescent="0.25">
      <c r="A20" s="36">
        <v>12</v>
      </c>
      <c r="B20" s="100" t="s">
        <v>35</v>
      </c>
      <c r="C20" s="102" t="s">
        <v>20</v>
      </c>
      <c r="D20" s="102" t="s">
        <v>12</v>
      </c>
      <c r="E20" s="40" t="s">
        <v>3</v>
      </c>
      <c r="F20" s="87">
        <f>SUM(F21:F24)</f>
        <v>172252.3</v>
      </c>
      <c r="G20" s="40">
        <f t="shared" ref="G20:N20" si="2">SUM(G21:G24)</f>
        <v>103152.29999999999</v>
      </c>
      <c r="H20" s="72">
        <f t="shared" si="2"/>
        <v>8100</v>
      </c>
      <c r="I20" s="72">
        <f t="shared" si="2"/>
        <v>7000</v>
      </c>
      <c r="J20" s="63">
        <f t="shared" si="2"/>
        <v>6000</v>
      </c>
      <c r="K20" s="82">
        <f t="shared" si="2"/>
        <v>6000</v>
      </c>
      <c r="L20" s="82">
        <f t="shared" si="2"/>
        <v>6000</v>
      </c>
      <c r="M20" s="82">
        <f t="shared" si="2"/>
        <v>6000</v>
      </c>
      <c r="N20" s="82">
        <f t="shared" si="2"/>
        <v>30000</v>
      </c>
    </row>
    <row r="21" spans="1:14" ht="18" customHeight="1" x14ac:dyDescent="0.25">
      <c r="A21" s="36">
        <v>13</v>
      </c>
      <c r="B21" s="100"/>
      <c r="C21" s="103"/>
      <c r="D21" s="103"/>
      <c r="E21" s="37" t="s">
        <v>4</v>
      </c>
      <c r="F21" s="37">
        <f>SUM(G21:N21)</f>
        <v>0</v>
      </c>
      <c r="G21" s="37">
        <v>0</v>
      </c>
      <c r="H21" s="47">
        <v>0</v>
      </c>
      <c r="I21" s="47">
        <v>0</v>
      </c>
      <c r="J21" s="47">
        <v>0</v>
      </c>
      <c r="K21" s="80">
        <v>0</v>
      </c>
      <c r="L21" s="80">
        <v>0</v>
      </c>
      <c r="M21" s="80">
        <v>0</v>
      </c>
      <c r="N21" s="80">
        <v>0</v>
      </c>
    </row>
    <row r="22" spans="1:14" ht="18" customHeight="1" x14ac:dyDescent="0.25">
      <c r="A22" s="36">
        <v>14</v>
      </c>
      <c r="B22" s="100"/>
      <c r="C22" s="103"/>
      <c r="D22" s="103"/>
      <c r="E22" s="37" t="s">
        <v>5</v>
      </c>
      <c r="F22" s="37">
        <f>SUM(G22:N22)</f>
        <v>92193.4</v>
      </c>
      <c r="G22" s="37">
        <v>92193.4</v>
      </c>
      <c r="H22" s="47">
        <v>0</v>
      </c>
      <c r="I22" s="47">
        <v>0</v>
      </c>
      <c r="J22" s="47">
        <v>0</v>
      </c>
      <c r="K22" s="80">
        <v>0</v>
      </c>
      <c r="L22" s="80">
        <v>0</v>
      </c>
      <c r="M22" s="80">
        <v>0</v>
      </c>
      <c r="N22" s="80">
        <v>0</v>
      </c>
    </row>
    <row r="23" spans="1:14" ht="18" customHeight="1" x14ac:dyDescent="0.25">
      <c r="A23" s="36">
        <v>15</v>
      </c>
      <c r="B23" s="100"/>
      <c r="C23" s="103"/>
      <c r="D23" s="103"/>
      <c r="E23" s="37" t="s">
        <v>6</v>
      </c>
      <c r="F23" s="74">
        <f>SUM(G23:N23)</f>
        <v>80058.899999999994</v>
      </c>
      <c r="G23" s="47">
        <v>10958.9</v>
      </c>
      <c r="H23" s="71">
        <f>2100+1000+5000</f>
        <v>8100</v>
      </c>
      <c r="I23" s="73">
        <f>1000+5000+1000</f>
        <v>7000</v>
      </c>
      <c r="J23" s="64">
        <f>1000+5000</f>
        <v>6000</v>
      </c>
      <c r="K23" s="1">
        <v>6000</v>
      </c>
      <c r="L23" s="1">
        <v>6000</v>
      </c>
      <c r="M23" s="1">
        <v>6000</v>
      </c>
      <c r="N23" s="1">
        <v>30000</v>
      </c>
    </row>
    <row r="24" spans="1:14" ht="33" customHeight="1" x14ac:dyDescent="0.25">
      <c r="A24" s="36">
        <v>16</v>
      </c>
      <c r="B24" s="100"/>
      <c r="C24" s="103"/>
      <c r="D24" s="104"/>
      <c r="E24" s="37" t="s">
        <v>135</v>
      </c>
      <c r="F24" s="37">
        <f>SUM(G24:N24)</f>
        <v>0</v>
      </c>
      <c r="G24" s="37">
        <v>0</v>
      </c>
      <c r="H24" s="47">
        <v>0</v>
      </c>
      <c r="I24" s="47">
        <v>0</v>
      </c>
      <c r="J24" s="47">
        <v>0</v>
      </c>
      <c r="K24" s="80">
        <v>0</v>
      </c>
      <c r="L24" s="80">
        <v>0</v>
      </c>
      <c r="M24" s="80">
        <v>0</v>
      </c>
      <c r="N24" s="80">
        <v>0</v>
      </c>
    </row>
    <row r="25" spans="1:14" ht="17.25" customHeight="1" x14ac:dyDescent="0.25">
      <c r="A25" s="36">
        <v>17</v>
      </c>
      <c r="B25" s="100"/>
      <c r="C25" s="103"/>
      <c r="D25" s="102" t="s">
        <v>13</v>
      </c>
      <c r="E25" s="40" t="s">
        <v>3</v>
      </c>
      <c r="F25" s="87">
        <f>SUM(F26:F29)</f>
        <v>1822</v>
      </c>
      <c r="G25" s="40">
        <f t="shared" ref="G25:N25" si="3">SUM(G26:G29)</f>
        <v>0</v>
      </c>
      <c r="H25" s="72">
        <f t="shared" si="3"/>
        <v>1822</v>
      </c>
      <c r="I25" s="63">
        <f t="shared" si="3"/>
        <v>0</v>
      </c>
      <c r="J25" s="63">
        <f t="shared" si="3"/>
        <v>0</v>
      </c>
      <c r="K25" s="82">
        <f t="shared" si="3"/>
        <v>0</v>
      </c>
      <c r="L25" s="82">
        <f t="shared" si="3"/>
        <v>0</v>
      </c>
      <c r="M25" s="82">
        <f t="shared" si="3"/>
        <v>0</v>
      </c>
      <c r="N25" s="82">
        <f t="shared" si="3"/>
        <v>0</v>
      </c>
    </row>
    <row r="26" spans="1:14" ht="15.75" customHeight="1" x14ac:dyDescent="0.25">
      <c r="A26" s="36">
        <v>18</v>
      </c>
      <c r="B26" s="100"/>
      <c r="C26" s="103"/>
      <c r="D26" s="103"/>
      <c r="E26" s="37" t="s">
        <v>4</v>
      </c>
      <c r="F26" s="37">
        <f>SUM(G26:N26)</f>
        <v>0</v>
      </c>
      <c r="G26" s="37">
        <v>0</v>
      </c>
      <c r="H26" s="47">
        <v>0</v>
      </c>
      <c r="I26" s="47">
        <v>0</v>
      </c>
      <c r="J26" s="47">
        <v>0</v>
      </c>
      <c r="K26" s="80">
        <v>0</v>
      </c>
      <c r="L26" s="80">
        <v>0</v>
      </c>
      <c r="M26" s="80">
        <v>0</v>
      </c>
      <c r="N26" s="80">
        <v>0</v>
      </c>
    </row>
    <row r="27" spans="1:14" ht="15.75" customHeight="1" x14ac:dyDescent="0.25">
      <c r="A27" s="36">
        <v>19</v>
      </c>
      <c r="B27" s="100"/>
      <c r="C27" s="103"/>
      <c r="D27" s="103"/>
      <c r="E27" s="37" t="s">
        <v>5</v>
      </c>
      <c r="F27" s="37">
        <f>SUM(G27:N27)</f>
        <v>0</v>
      </c>
      <c r="G27" s="37">
        <v>0</v>
      </c>
      <c r="H27" s="47">
        <v>0</v>
      </c>
      <c r="I27" s="47">
        <v>0</v>
      </c>
      <c r="J27" s="47">
        <v>0</v>
      </c>
      <c r="K27" s="80">
        <v>0</v>
      </c>
      <c r="L27" s="80">
        <v>0</v>
      </c>
      <c r="M27" s="80">
        <v>0</v>
      </c>
      <c r="N27" s="80">
        <v>0</v>
      </c>
    </row>
    <row r="28" spans="1:14" ht="15.75" customHeight="1" x14ac:dyDescent="0.25">
      <c r="A28" s="36">
        <v>20</v>
      </c>
      <c r="B28" s="100"/>
      <c r="C28" s="103"/>
      <c r="D28" s="103"/>
      <c r="E28" s="37" t="s">
        <v>6</v>
      </c>
      <c r="F28" s="74">
        <f>SUM(G28:N28)</f>
        <v>1822</v>
      </c>
      <c r="G28" s="37">
        <v>0</v>
      </c>
      <c r="H28" s="71">
        <v>1822</v>
      </c>
      <c r="I28" s="47">
        <v>0</v>
      </c>
      <c r="J28" s="47">
        <v>0</v>
      </c>
      <c r="K28" s="80">
        <v>0</v>
      </c>
      <c r="L28" s="80">
        <v>0</v>
      </c>
      <c r="M28" s="80">
        <v>0</v>
      </c>
      <c r="N28" s="80">
        <v>0</v>
      </c>
    </row>
    <row r="29" spans="1:14" ht="30" customHeight="1" x14ac:dyDescent="0.25">
      <c r="A29" s="36">
        <v>21</v>
      </c>
      <c r="B29" s="101"/>
      <c r="C29" s="104"/>
      <c r="D29" s="104"/>
      <c r="E29" s="37" t="s">
        <v>135</v>
      </c>
      <c r="F29" s="37">
        <f>SUM(G29:N29)</f>
        <v>0</v>
      </c>
      <c r="G29" s="37">
        <v>0</v>
      </c>
      <c r="H29" s="47">
        <v>0</v>
      </c>
      <c r="I29" s="47">
        <v>0</v>
      </c>
      <c r="J29" s="47">
        <v>0</v>
      </c>
      <c r="K29" s="80">
        <v>0</v>
      </c>
      <c r="L29" s="80">
        <v>0</v>
      </c>
      <c r="M29" s="80">
        <v>0</v>
      </c>
      <c r="N29" s="80">
        <v>0</v>
      </c>
    </row>
    <row r="30" spans="1:14" ht="15.75" customHeight="1" x14ac:dyDescent="0.25">
      <c r="A30" s="36">
        <v>22</v>
      </c>
      <c r="B30" s="99"/>
      <c r="C30" s="102" t="s">
        <v>51</v>
      </c>
      <c r="D30" s="102" t="s">
        <v>8</v>
      </c>
      <c r="E30" s="40" t="s">
        <v>3</v>
      </c>
      <c r="F30" s="87">
        <f>SUM(F31:F34)</f>
        <v>174074.3</v>
      </c>
      <c r="G30" s="40">
        <f t="shared" ref="G30:N30" si="4">SUM(G31:G34)</f>
        <v>103152.29999999999</v>
      </c>
      <c r="H30" s="72">
        <f t="shared" si="4"/>
        <v>9922</v>
      </c>
      <c r="I30" s="72">
        <f t="shared" si="4"/>
        <v>7000</v>
      </c>
      <c r="J30" s="63">
        <f t="shared" si="4"/>
        <v>6000</v>
      </c>
      <c r="K30" s="82">
        <f t="shared" si="4"/>
        <v>6000</v>
      </c>
      <c r="L30" s="82">
        <f t="shared" si="4"/>
        <v>6000</v>
      </c>
      <c r="M30" s="82">
        <f t="shared" si="4"/>
        <v>6000</v>
      </c>
      <c r="N30" s="82">
        <f t="shared" si="4"/>
        <v>30000</v>
      </c>
    </row>
    <row r="31" spans="1:14" ht="15.75" customHeight="1" x14ac:dyDescent="0.25">
      <c r="A31" s="36">
        <v>23</v>
      </c>
      <c r="B31" s="100"/>
      <c r="C31" s="103"/>
      <c r="D31" s="103"/>
      <c r="E31" s="37" t="s">
        <v>4</v>
      </c>
      <c r="F31" s="37">
        <f>SUM(G31:N31)</f>
        <v>0</v>
      </c>
      <c r="G31" s="37">
        <f>G26+G21</f>
        <v>0</v>
      </c>
      <c r="H31" s="47">
        <f t="shared" ref="H31:N31" si="5">H26+H21</f>
        <v>0</v>
      </c>
      <c r="I31" s="47">
        <f t="shared" si="5"/>
        <v>0</v>
      </c>
      <c r="J31" s="47">
        <f t="shared" si="5"/>
        <v>0</v>
      </c>
      <c r="K31" s="80">
        <f t="shared" si="5"/>
        <v>0</v>
      </c>
      <c r="L31" s="80">
        <f t="shared" si="5"/>
        <v>0</v>
      </c>
      <c r="M31" s="80">
        <f t="shared" si="5"/>
        <v>0</v>
      </c>
      <c r="N31" s="80">
        <f t="shared" si="5"/>
        <v>0</v>
      </c>
    </row>
    <row r="32" spans="1:14" ht="15.75" customHeight="1" x14ac:dyDescent="0.25">
      <c r="A32" s="36">
        <v>24</v>
      </c>
      <c r="B32" s="100"/>
      <c r="C32" s="103"/>
      <c r="D32" s="103"/>
      <c r="E32" s="37" t="s">
        <v>5</v>
      </c>
      <c r="F32" s="37">
        <f>SUM(G32:N32)</f>
        <v>92193.4</v>
      </c>
      <c r="G32" s="37">
        <f t="shared" ref="G32:N34" si="6">G27+G22</f>
        <v>92193.4</v>
      </c>
      <c r="H32" s="47">
        <f t="shared" si="6"/>
        <v>0</v>
      </c>
      <c r="I32" s="47">
        <f t="shared" si="6"/>
        <v>0</v>
      </c>
      <c r="J32" s="47">
        <f t="shared" si="6"/>
        <v>0</v>
      </c>
      <c r="K32" s="80">
        <f t="shared" si="6"/>
        <v>0</v>
      </c>
      <c r="L32" s="80">
        <f t="shared" si="6"/>
        <v>0</v>
      </c>
      <c r="M32" s="80">
        <f t="shared" si="6"/>
        <v>0</v>
      </c>
      <c r="N32" s="80">
        <f t="shared" si="6"/>
        <v>0</v>
      </c>
    </row>
    <row r="33" spans="1:14" ht="15.75" customHeight="1" x14ac:dyDescent="0.25">
      <c r="A33" s="36">
        <v>25</v>
      </c>
      <c r="B33" s="100"/>
      <c r="C33" s="103"/>
      <c r="D33" s="103"/>
      <c r="E33" s="37" t="s">
        <v>6</v>
      </c>
      <c r="F33" s="74">
        <f>SUM(G33:N33)</f>
        <v>81880.899999999994</v>
      </c>
      <c r="G33" s="37">
        <f t="shared" si="6"/>
        <v>10958.9</v>
      </c>
      <c r="H33" s="71">
        <f t="shared" si="6"/>
        <v>9922</v>
      </c>
      <c r="I33" s="71">
        <f t="shared" si="6"/>
        <v>7000</v>
      </c>
      <c r="J33" s="47">
        <f t="shared" si="6"/>
        <v>6000</v>
      </c>
      <c r="K33" s="80">
        <f t="shared" si="6"/>
        <v>6000</v>
      </c>
      <c r="L33" s="80">
        <f t="shared" si="6"/>
        <v>6000</v>
      </c>
      <c r="M33" s="80">
        <f t="shared" si="6"/>
        <v>6000</v>
      </c>
      <c r="N33" s="80">
        <f t="shared" si="6"/>
        <v>30000</v>
      </c>
    </row>
    <row r="34" spans="1:14" ht="30.75" customHeight="1" x14ac:dyDescent="0.25">
      <c r="A34" s="36">
        <v>26</v>
      </c>
      <c r="B34" s="101"/>
      <c r="C34" s="104"/>
      <c r="D34" s="104"/>
      <c r="E34" s="37" t="s">
        <v>135</v>
      </c>
      <c r="F34" s="37">
        <f>SUM(G34:N34)</f>
        <v>0</v>
      </c>
      <c r="G34" s="37">
        <f t="shared" si="6"/>
        <v>0</v>
      </c>
      <c r="H34" s="47">
        <f t="shared" si="6"/>
        <v>0</v>
      </c>
      <c r="I34" s="47">
        <f t="shared" si="6"/>
        <v>0</v>
      </c>
      <c r="J34" s="47">
        <f t="shared" si="6"/>
        <v>0</v>
      </c>
      <c r="K34" s="80">
        <f t="shared" si="6"/>
        <v>0</v>
      </c>
      <c r="L34" s="80">
        <f t="shared" si="6"/>
        <v>0</v>
      </c>
      <c r="M34" s="80">
        <f t="shared" si="6"/>
        <v>0</v>
      </c>
      <c r="N34" s="80">
        <f t="shared" si="6"/>
        <v>0</v>
      </c>
    </row>
    <row r="35" spans="1:14" ht="17.25" customHeight="1" x14ac:dyDescent="0.25">
      <c r="A35" s="36">
        <v>27</v>
      </c>
      <c r="B35" s="99" t="s">
        <v>36</v>
      </c>
      <c r="C35" s="102" t="s">
        <v>21</v>
      </c>
      <c r="D35" s="102" t="s">
        <v>12</v>
      </c>
      <c r="E35" s="40" t="s">
        <v>3</v>
      </c>
      <c r="F35" s="87">
        <f>SUM(F36:F39)</f>
        <v>1245905.8999999999</v>
      </c>
      <c r="G35" s="40">
        <f t="shared" ref="G35:N35" si="7">SUM(G36:G39)</f>
        <v>93944.8</v>
      </c>
      <c r="H35" s="72">
        <f>SUM(H36:H39)</f>
        <v>111151.09999999999</v>
      </c>
      <c r="I35" s="72">
        <f t="shared" si="7"/>
        <v>85810</v>
      </c>
      <c r="J35" s="63">
        <f t="shared" si="7"/>
        <v>95000</v>
      </c>
      <c r="K35" s="82">
        <f t="shared" si="7"/>
        <v>95000</v>
      </c>
      <c r="L35" s="82">
        <f t="shared" si="7"/>
        <v>95000</v>
      </c>
      <c r="M35" s="82">
        <f t="shared" si="7"/>
        <v>95000</v>
      </c>
      <c r="N35" s="82">
        <f t="shared" si="7"/>
        <v>575000</v>
      </c>
    </row>
    <row r="36" spans="1:14" ht="18.75" customHeight="1" x14ac:dyDescent="0.25">
      <c r="A36" s="36">
        <v>28</v>
      </c>
      <c r="B36" s="100"/>
      <c r="C36" s="103"/>
      <c r="D36" s="103"/>
      <c r="E36" s="37" t="s">
        <v>4</v>
      </c>
      <c r="F36" s="37">
        <f>SUM(G36:N36)</f>
        <v>0</v>
      </c>
      <c r="G36" s="37">
        <v>0</v>
      </c>
      <c r="H36" s="47">
        <v>0</v>
      </c>
      <c r="I36" s="47">
        <v>0</v>
      </c>
      <c r="J36" s="47">
        <v>0</v>
      </c>
      <c r="K36" s="80">
        <v>0</v>
      </c>
      <c r="L36" s="80">
        <v>0</v>
      </c>
      <c r="M36" s="80">
        <v>0</v>
      </c>
      <c r="N36" s="80">
        <v>0</v>
      </c>
    </row>
    <row r="37" spans="1:14" ht="33.75" customHeight="1" x14ac:dyDescent="0.25">
      <c r="A37" s="36">
        <v>29</v>
      </c>
      <c r="B37" s="100"/>
      <c r="C37" s="103"/>
      <c r="D37" s="103"/>
      <c r="E37" s="37" t="s">
        <v>5</v>
      </c>
      <c r="F37" s="37">
        <f>SUM(G37:N37)</f>
        <v>0</v>
      </c>
      <c r="G37" s="37">
        <v>0</v>
      </c>
      <c r="H37" s="47">
        <v>0</v>
      </c>
      <c r="I37" s="47">
        <v>0</v>
      </c>
      <c r="J37" s="47">
        <v>0</v>
      </c>
      <c r="K37" s="80">
        <v>0</v>
      </c>
      <c r="L37" s="80">
        <v>0</v>
      </c>
      <c r="M37" s="80">
        <v>0</v>
      </c>
      <c r="N37" s="80">
        <v>0</v>
      </c>
    </row>
    <row r="38" spans="1:14" ht="18.75" customHeight="1" x14ac:dyDescent="0.25">
      <c r="A38" s="36">
        <v>30</v>
      </c>
      <c r="B38" s="100"/>
      <c r="C38" s="103"/>
      <c r="D38" s="103"/>
      <c r="E38" s="37" t="s">
        <v>6</v>
      </c>
      <c r="F38" s="74">
        <f>SUM(G38:N38)</f>
        <v>1245905.8999999999</v>
      </c>
      <c r="G38" s="47">
        <v>93944.8</v>
      </c>
      <c r="H38" s="71">
        <f>90369.1+4599.2+6704.2+1100+4650.9+3727.7</f>
        <v>111151.09999999999</v>
      </c>
      <c r="I38" s="71">
        <f>86810-1000</f>
        <v>85810</v>
      </c>
      <c r="J38" s="47">
        <v>95000</v>
      </c>
      <c r="K38" s="80">
        <v>95000</v>
      </c>
      <c r="L38" s="80">
        <v>95000</v>
      </c>
      <c r="M38" s="80">
        <v>95000</v>
      </c>
      <c r="N38" s="80">
        <v>575000</v>
      </c>
    </row>
    <row r="39" spans="1:14" ht="30" customHeight="1" x14ac:dyDescent="0.25">
      <c r="A39" s="36">
        <v>31</v>
      </c>
      <c r="B39" s="101"/>
      <c r="C39" s="104"/>
      <c r="D39" s="104"/>
      <c r="E39" s="37" t="s">
        <v>135</v>
      </c>
      <c r="F39" s="37">
        <f>SUM(G39:N39)</f>
        <v>0</v>
      </c>
      <c r="G39" s="37">
        <v>0</v>
      </c>
      <c r="H39" s="47">
        <v>0</v>
      </c>
      <c r="I39" s="47">
        <v>0</v>
      </c>
      <c r="J39" s="47">
        <v>0</v>
      </c>
      <c r="K39" s="80">
        <v>0</v>
      </c>
      <c r="L39" s="80">
        <v>0</v>
      </c>
      <c r="M39" s="80">
        <v>0</v>
      </c>
      <c r="N39" s="80">
        <v>0</v>
      </c>
    </row>
    <row r="40" spans="1:14" ht="15.6" customHeight="1" x14ac:dyDescent="0.25">
      <c r="A40" s="36">
        <v>32</v>
      </c>
      <c r="B40" s="102"/>
      <c r="C40" s="102" t="s">
        <v>14</v>
      </c>
      <c r="D40" s="102"/>
      <c r="E40" s="40" t="s">
        <v>3</v>
      </c>
      <c r="F40" s="87">
        <f>SUM(F41:F44)</f>
        <v>1589758.4</v>
      </c>
      <c r="G40" s="40">
        <f t="shared" ref="G40:N40" si="8">SUM(G41:G44)</f>
        <v>210950.6</v>
      </c>
      <c r="H40" s="72">
        <f t="shared" si="8"/>
        <v>133997.79999999999</v>
      </c>
      <c r="I40" s="72">
        <f t="shared" si="8"/>
        <v>106810</v>
      </c>
      <c r="J40" s="63">
        <f t="shared" si="8"/>
        <v>115000</v>
      </c>
      <c r="K40" s="82">
        <f t="shared" si="8"/>
        <v>116500</v>
      </c>
      <c r="L40" s="82">
        <f t="shared" si="8"/>
        <v>116500</v>
      </c>
      <c r="M40" s="82">
        <f t="shared" si="8"/>
        <v>115000</v>
      </c>
      <c r="N40" s="82">
        <f t="shared" si="8"/>
        <v>675000</v>
      </c>
    </row>
    <row r="41" spans="1:14" ht="16.899999999999999" customHeight="1" x14ac:dyDescent="0.25">
      <c r="A41" s="36">
        <v>33</v>
      </c>
      <c r="B41" s="103"/>
      <c r="C41" s="103"/>
      <c r="D41" s="103"/>
      <c r="E41" s="37" t="s">
        <v>4</v>
      </c>
      <c r="F41" s="37">
        <f>SUM(G41:N41)</f>
        <v>0</v>
      </c>
      <c r="G41" s="37">
        <f t="shared" ref="G41:N44" si="9">G11+G16+G21+G26+G36</f>
        <v>0</v>
      </c>
      <c r="H41" s="47">
        <f t="shared" si="9"/>
        <v>0</v>
      </c>
      <c r="I41" s="47">
        <f t="shared" si="9"/>
        <v>0</v>
      </c>
      <c r="J41" s="47">
        <f t="shared" si="9"/>
        <v>0</v>
      </c>
      <c r="K41" s="80">
        <f t="shared" si="9"/>
        <v>0</v>
      </c>
      <c r="L41" s="80">
        <f t="shared" si="9"/>
        <v>0</v>
      </c>
      <c r="M41" s="80">
        <f t="shared" si="9"/>
        <v>0</v>
      </c>
      <c r="N41" s="80">
        <f t="shared" si="9"/>
        <v>0</v>
      </c>
    </row>
    <row r="42" spans="1:14" ht="16.899999999999999" customHeight="1" x14ac:dyDescent="0.25">
      <c r="A42" s="36">
        <v>34</v>
      </c>
      <c r="B42" s="103"/>
      <c r="C42" s="103"/>
      <c r="D42" s="103"/>
      <c r="E42" s="37" t="s">
        <v>5</v>
      </c>
      <c r="F42" s="37">
        <f>SUM(G42:N42)</f>
        <v>92193.4</v>
      </c>
      <c r="G42" s="37">
        <f t="shared" si="9"/>
        <v>92193.4</v>
      </c>
      <c r="H42" s="47">
        <f t="shared" si="9"/>
        <v>0</v>
      </c>
      <c r="I42" s="47">
        <f t="shared" si="9"/>
        <v>0</v>
      </c>
      <c r="J42" s="47">
        <f t="shared" si="9"/>
        <v>0</v>
      </c>
      <c r="K42" s="80">
        <f t="shared" si="9"/>
        <v>0</v>
      </c>
      <c r="L42" s="80">
        <f t="shared" si="9"/>
        <v>0</v>
      </c>
      <c r="M42" s="80">
        <f t="shared" si="9"/>
        <v>0</v>
      </c>
      <c r="N42" s="80">
        <f t="shared" si="9"/>
        <v>0</v>
      </c>
    </row>
    <row r="43" spans="1:14" ht="18.600000000000001" customHeight="1" x14ac:dyDescent="0.25">
      <c r="A43" s="36">
        <v>35</v>
      </c>
      <c r="B43" s="103"/>
      <c r="C43" s="103"/>
      <c r="D43" s="103"/>
      <c r="E43" s="37" t="s">
        <v>6</v>
      </c>
      <c r="F43" s="74">
        <f>SUM(G43:N43)</f>
        <v>1497565</v>
      </c>
      <c r="G43" s="37">
        <f t="shared" si="9"/>
        <v>118757.20000000001</v>
      </c>
      <c r="H43" s="71">
        <f>H13+H18+H23+H28+H38</f>
        <v>133997.79999999999</v>
      </c>
      <c r="I43" s="71">
        <f t="shared" si="9"/>
        <v>106810</v>
      </c>
      <c r="J43" s="47">
        <f t="shared" si="9"/>
        <v>115000</v>
      </c>
      <c r="K43" s="80">
        <f t="shared" si="9"/>
        <v>116500</v>
      </c>
      <c r="L43" s="80">
        <f t="shared" si="9"/>
        <v>116500</v>
      </c>
      <c r="M43" s="80">
        <f t="shared" si="9"/>
        <v>115000</v>
      </c>
      <c r="N43" s="80">
        <f t="shared" si="9"/>
        <v>675000</v>
      </c>
    </row>
    <row r="44" spans="1:14" ht="30" x14ac:dyDescent="0.25">
      <c r="A44" s="36">
        <v>36</v>
      </c>
      <c r="B44" s="103"/>
      <c r="C44" s="103"/>
      <c r="D44" s="103"/>
      <c r="E44" s="37" t="s">
        <v>135</v>
      </c>
      <c r="F44" s="37">
        <f>SUM(G44:N44)</f>
        <v>0</v>
      </c>
      <c r="G44" s="37">
        <f t="shared" si="9"/>
        <v>0</v>
      </c>
      <c r="H44" s="47">
        <f t="shared" si="9"/>
        <v>0</v>
      </c>
      <c r="I44" s="47">
        <f t="shared" si="9"/>
        <v>0</v>
      </c>
      <c r="J44" s="47">
        <f t="shared" si="9"/>
        <v>0</v>
      </c>
      <c r="K44" s="80">
        <f t="shared" si="9"/>
        <v>0</v>
      </c>
      <c r="L44" s="80">
        <f t="shared" si="9"/>
        <v>0</v>
      </c>
      <c r="M44" s="80">
        <f t="shared" si="9"/>
        <v>0</v>
      </c>
      <c r="N44" s="80">
        <f t="shared" si="9"/>
        <v>0</v>
      </c>
    </row>
    <row r="45" spans="1:14" ht="19.149999999999999" customHeight="1" x14ac:dyDescent="0.25">
      <c r="A45" s="61">
        <v>37</v>
      </c>
      <c r="B45" s="118" t="s">
        <v>49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ht="15.75" customHeight="1" x14ac:dyDescent="0.25">
      <c r="A46" s="61">
        <v>38</v>
      </c>
      <c r="B46" s="106" t="s">
        <v>37</v>
      </c>
      <c r="C46" s="105" t="s">
        <v>22</v>
      </c>
      <c r="D46" s="105" t="s">
        <v>144</v>
      </c>
      <c r="E46" s="40" t="s">
        <v>3</v>
      </c>
      <c r="F46" s="40">
        <f>SUM(F47:F50)</f>
        <v>240</v>
      </c>
      <c r="G46" s="40">
        <f t="shared" ref="G46:N46" si="10">SUM(G47:G50)</f>
        <v>0</v>
      </c>
      <c r="H46" s="63">
        <f t="shared" si="10"/>
        <v>0</v>
      </c>
      <c r="I46" s="63">
        <f t="shared" si="10"/>
        <v>0</v>
      </c>
      <c r="J46" s="63">
        <f t="shared" si="10"/>
        <v>0</v>
      </c>
      <c r="K46" s="82">
        <f t="shared" si="10"/>
        <v>30</v>
      </c>
      <c r="L46" s="82">
        <f t="shared" si="10"/>
        <v>30</v>
      </c>
      <c r="M46" s="82">
        <f t="shared" si="10"/>
        <v>30</v>
      </c>
      <c r="N46" s="82">
        <f t="shared" si="10"/>
        <v>150</v>
      </c>
    </row>
    <row r="47" spans="1:14" ht="15" customHeight="1" x14ac:dyDescent="0.25">
      <c r="A47" s="61">
        <v>39</v>
      </c>
      <c r="B47" s="106"/>
      <c r="C47" s="105"/>
      <c r="D47" s="105"/>
      <c r="E47" s="37" t="s">
        <v>4</v>
      </c>
      <c r="F47" s="37">
        <f>SUM(G47:N47)</f>
        <v>0</v>
      </c>
      <c r="G47" s="37">
        <v>0</v>
      </c>
      <c r="H47" s="47">
        <v>0</v>
      </c>
      <c r="I47" s="47">
        <v>0</v>
      </c>
      <c r="J47" s="47">
        <v>0</v>
      </c>
      <c r="K47" s="80">
        <v>0</v>
      </c>
      <c r="L47" s="80">
        <v>0</v>
      </c>
      <c r="M47" s="80">
        <v>0</v>
      </c>
      <c r="N47" s="80">
        <v>0</v>
      </c>
    </row>
    <row r="48" spans="1:14" ht="15" customHeight="1" x14ac:dyDescent="0.25">
      <c r="A48" s="61">
        <v>40</v>
      </c>
      <c r="B48" s="106"/>
      <c r="C48" s="105"/>
      <c r="D48" s="105"/>
      <c r="E48" s="37" t="s">
        <v>5</v>
      </c>
      <c r="F48" s="37">
        <f>SUM(G48:N48)</f>
        <v>0</v>
      </c>
      <c r="G48" s="37">
        <v>0</v>
      </c>
      <c r="H48" s="47">
        <v>0</v>
      </c>
      <c r="I48" s="47">
        <v>0</v>
      </c>
      <c r="J48" s="47">
        <v>0</v>
      </c>
      <c r="K48" s="80">
        <v>0</v>
      </c>
      <c r="L48" s="80">
        <v>0</v>
      </c>
      <c r="M48" s="80">
        <v>0</v>
      </c>
      <c r="N48" s="80">
        <v>0</v>
      </c>
    </row>
    <row r="49" spans="1:14" ht="15" customHeight="1" x14ac:dyDescent="0.25">
      <c r="A49" s="61">
        <v>41</v>
      </c>
      <c r="B49" s="106"/>
      <c r="C49" s="105"/>
      <c r="D49" s="105"/>
      <c r="E49" s="37" t="s">
        <v>6</v>
      </c>
      <c r="F49" s="37">
        <f>SUM(G49:N49)</f>
        <v>240</v>
      </c>
      <c r="G49" s="37">
        <v>0</v>
      </c>
      <c r="H49" s="47">
        <v>0</v>
      </c>
      <c r="I49" s="47">
        <v>0</v>
      </c>
      <c r="J49" s="65">
        <v>0</v>
      </c>
      <c r="K49" s="2">
        <v>30</v>
      </c>
      <c r="L49" s="2">
        <v>30</v>
      </c>
      <c r="M49" s="2">
        <v>30</v>
      </c>
      <c r="N49" s="2">
        <v>150</v>
      </c>
    </row>
    <row r="50" spans="1:14" ht="33" customHeight="1" x14ac:dyDescent="0.25">
      <c r="A50" s="61">
        <v>42</v>
      </c>
      <c r="B50" s="106"/>
      <c r="C50" s="105"/>
      <c r="D50" s="105"/>
      <c r="E50" s="37" t="s">
        <v>135</v>
      </c>
      <c r="F50" s="37">
        <f>SUM(G50:N50)</f>
        <v>0</v>
      </c>
      <c r="G50" s="37">
        <v>0</v>
      </c>
      <c r="H50" s="47">
        <v>0</v>
      </c>
      <c r="I50" s="47">
        <v>0</v>
      </c>
      <c r="J50" s="47">
        <v>0</v>
      </c>
      <c r="K50" s="80">
        <v>0</v>
      </c>
      <c r="L50" s="80">
        <v>0</v>
      </c>
      <c r="M50" s="80">
        <v>0</v>
      </c>
      <c r="N50" s="80">
        <v>0</v>
      </c>
    </row>
    <row r="51" spans="1:14" x14ac:dyDescent="0.25">
      <c r="A51" s="61">
        <v>43</v>
      </c>
      <c r="B51" s="105"/>
      <c r="C51" s="105" t="s">
        <v>11</v>
      </c>
      <c r="D51" s="105" t="s">
        <v>147</v>
      </c>
      <c r="E51" s="40" t="s">
        <v>3</v>
      </c>
      <c r="F51" s="40">
        <f>SUM(F52:F55)</f>
        <v>240</v>
      </c>
      <c r="G51" s="40">
        <f t="shared" ref="G51:N51" si="11">SUM(G52:G55)</f>
        <v>0</v>
      </c>
      <c r="H51" s="63">
        <f t="shared" si="11"/>
        <v>0</v>
      </c>
      <c r="I51" s="63">
        <f t="shared" si="11"/>
        <v>0</v>
      </c>
      <c r="J51" s="63">
        <f t="shared" si="11"/>
        <v>0</v>
      </c>
      <c r="K51" s="82">
        <f t="shared" si="11"/>
        <v>30</v>
      </c>
      <c r="L51" s="82">
        <f t="shared" si="11"/>
        <v>30</v>
      </c>
      <c r="M51" s="82">
        <f t="shared" si="11"/>
        <v>30</v>
      </c>
      <c r="N51" s="82">
        <f t="shared" si="11"/>
        <v>150</v>
      </c>
    </row>
    <row r="52" spans="1:14" ht="16.5" customHeight="1" x14ac:dyDescent="0.25">
      <c r="A52" s="61">
        <v>44</v>
      </c>
      <c r="B52" s="105"/>
      <c r="C52" s="105"/>
      <c r="D52" s="105"/>
      <c r="E52" s="37" t="s">
        <v>4</v>
      </c>
      <c r="F52" s="37">
        <f>SUM(G52:N52)</f>
        <v>0</v>
      </c>
      <c r="G52" s="37">
        <f t="shared" ref="G52:N55" si="12">G47</f>
        <v>0</v>
      </c>
      <c r="H52" s="47">
        <f t="shared" si="12"/>
        <v>0</v>
      </c>
      <c r="I52" s="47">
        <f t="shared" si="12"/>
        <v>0</v>
      </c>
      <c r="J52" s="47">
        <f t="shared" si="12"/>
        <v>0</v>
      </c>
      <c r="K52" s="80">
        <f t="shared" si="12"/>
        <v>0</v>
      </c>
      <c r="L52" s="80">
        <f t="shared" si="12"/>
        <v>0</v>
      </c>
      <c r="M52" s="80">
        <f t="shared" si="12"/>
        <v>0</v>
      </c>
      <c r="N52" s="80">
        <f t="shared" si="12"/>
        <v>0</v>
      </c>
    </row>
    <row r="53" spans="1:14" ht="16.5" customHeight="1" x14ac:dyDescent="0.25">
      <c r="A53" s="61">
        <v>45</v>
      </c>
      <c r="B53" s="105"/>
      <c r="C53" s="105"/>
      <c r="D53" s="105"/>
      <c r="E53" s="37" t="s">
        <v>5</v>
      </c>
      <c r="F53" s="37">
        <f>SUM(G53:N53)</f>
        <v>0</v>
      </c>
      <c r="G53" s="37">
        <f t="shared" si="12"/>
        <v>0</v>
      </c>
      <c r="H53" s="47">
        <f t="shared" si="12"/>
        <v>0</v>
      </c>
      <c r="I53" s="47">
        <f t="shared" si="12"/>
        <v>0</v>
      </c>
      <c r="J53" s="47">
        <f t="shared" si="12"/>
        <v>0</v>
      </c>
      <c r="K53" s="80">
        <f t="shared" si="12"/>
        <v>0</v>
      </c>
      <c r="L53" s="80">
        <f t="shared" si="12"/>
        <v>0</v>
      </c>
      <c r="M53" s="80">
        <f t="shared" si="12"/>
        <v>0</v>
      </c>
      <c r="N53" s="80">
        <f t="shared" si="12"/>
        <v>0</v>
      </c>
    </row>
    <row r="54" spans="1:14" ht="16.5" customHeight="1" x14ac:dyDescent="0.25">
      <c r="A54" s="61">
        <v>46</v>
      </c>
      <c r="B54" s="105"/>
      <c r="C54" s="105"/>
      <c r="D54" s="105"/>
      <c r="E54" s="37" t="s">
        <v>6</v>
      </c>
      <c r="F54" s="37">
        <f>SUM(G54:N54)</f>
        <v>240</v>
      </c>
      <c r="G54" s="37">
        <f t="shared" si="12"/>
        <v>0</v>
      </c>
      <c r="H54" s="47">
        <f t="shared" si="12"/>
        <v>0</v>
      </c>
      <c r="I54" s="47">
        <f t="shared" si="12"/>
        <v>0</v>
      </c>
      <c r="J54" s="47">
        <f t="shared" si="12"/>
        <v>0</v>
      </c>
      <c r="K54" s="80">
        <f t="shared" si="12"/>
        <v>30</v>
      </c>
      <c r="L54" s="80">
        <f t="shared" si="12"/>
        <v>30</v>
      </c>
      <c r="M54" s="80">
        <f t="shared" si="12"/>
        <v>30</v>
      </c>
      <c r="N54" s="80">
        <f t="shared" si="12"/>
        <v>150</v>
      </c>
    </row>
    <row r="55" spans="1:14" ht="33" customHeight="1" x14ac:dyDescent="0.25">
      <c r="A55" s="61">
        <v>47</v>
      </c>
      <c r="B55" s="105"/>
      <c r="C55" s="105"/>
      <c r="D55" s="105"/>
      <c r="E55" s="37" t="s">
        <v>135</v>
      </c>
      <c r="F55" s="37">
        <f>SUM(G55:N55)</f>
        <v>0</v>
      </c>
      <c r="G55" s="37">
        <f t="shared" si="12"/>
        <v>0</v>
      </c>
      <c r="H55" s="47">
        <f t="shared" si="12"/>
        <v>0</v>
      </c>
      <c r="I55" s="47">
        <f t="shared" si="12"/>
        <v>0</v>
      </c>
      <c r="J55" s="47">
        <f t="shared" si="12"/>
        <v>0</v>
      </c>
      <c r="K55" s="80">
        <f t="shared" si="12"/>
        <v>0</v>
      </c>
      <c r="L55" s="80">
        <f t="shared" si="12"/>
        <v>0</v>
      </c>
      <c r="M55" s="80">
        <f t="shared" si="12"/>
        <v>0</v>
      </c>
      <c r="N55" s="80">
        <f t="shared" si="12"/>
        <v>0</v>
      </c>
    </row>
    <row r="56" spans="1:14" x14ac:dyDescent="0.25">
      <c r="A56" s="61">
        <v>48</v>
      </c>
      <c r="B56" s="118" t="s">
        <v>50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</row>
    <row r="57" spans="1:14" ht="15" customHeight="1" x14ac:dyDescent="0.25">
      <c r="A57" s="61">
        <v>49</v>
      </c>
      <c r="B57" s="99" t="s">
        <v>38</v>
      </c>
      <c r="C57" s="102" t="s">
        <v>32</v>
      </c>
      <c r="D57" s="102" t="s">
        <v>12</v>
      </c>
      <c r="E57" s="40" t="s">
        <v>3</v>
      </c>
      <c r="F57" s="87">
        <f>SUM(F58:F61)</f>
        <v>44593.599999999999</v>
      </c>
      <c r="G57" s="40">
        <f t="shared" ref="G57:N57" si="13">SUM(G58:G61)</f>
        <v>9496.6</v>
      </c>
      <c r="H57" s="72">
        <f t="shared" si="13"/>
        <v>15260.7</v>
      </c>
      <c r="I57" s="72">
        <f t="shared" si="13"/>
        <v>4175.6000000000004</v>
      </c>
      <c r="J57" s="63">
        <f t="shared" si="13"/>
        <v>6660.7</v>
      </c>
      <c r="K57" s="82">
        <f t="shared" si="13"/>
        <v>0</v>
      </c>
      <c r="L57" s="82">
        <f t="shared" si="13"/>
        <v>0</v>
      </c>
      <c r="M57" s="82">
        <f t="shared" si="13"/>
        <v>1500</v>
      </c>
      <c r="N57" s="82">
        <f t="shared" si="13"/>
        <v>7500</v>
      </c>
    </row>
    <row r="58" spans="1:14" ht="17.25" customHeight="1" x14ac:dyDescent="0.25">
      <c r="A58" s="61">
        <v>50</v>
      </c>
      <c r="B58" s="100"/>
      <c r="C58" s="103"/>
      <c r="D58" s="103"/>
      <c r="E58" s="37" t="s">
        <v>4</v>
      </c>
      <c r="F58" s="37">
        <f>SUM(G58:N58)</f>
        <v>0</v>
      </c>
      <c r="G58" s="37">
        <v>0</v>
      </c>
      <c r="H58" s="47">
        <v>0</v>
      </c>
      <c r="I58" s="47">
        <v>0</v>
      </c>
      <c r="J58" s="47">
        <v>0</v>
      </c>
      <c r="K58" s="80">
        <v>0</v>
      </c>
      <c r="L58" s="80">
        <v>0</v>
      </c>
      <c r="M58" s="80">
        <v>0</v>
      </c>
      <c r="N58" s="80">
        <v>0</v>
      </c>
    </row>
    <row r="59" spans="1:14" ht="17.25" customHeight="1" x14ac:dyDescent="0.25">
      <c r="A59" s="61">
        <v>51</v>
      </c>
      <c r="B59" s="100"/>
      <c r="C59" s="103"/>
      <c r="D59" s="103"/>
      <c r="E59" s="37" t="s">
        <v>5</v>
      </c>
      <c r="F59" s="37">
        <f>SUM(G59:N59)</f>
        <v>0</v>
      </c>
      <c r="G59" s="37">
        <v>0</v>
      </c>
      <c r="H59" s="47">
        <v>0</v>
      </c>
      <c r="I59" s="47">
        <v>0</v>
      </c>
      <c r="J59" s="47">
        <v>0</v>
      </c>
      <c r="K59" s="80">
        <v>0</v>
      </c>
      <c r="L59" s="80">
        <v>0</v>
      </c>
      <c r="M59" s="80">
        <v>0</v>
      </c>
      <c r="N59" s="80">
        <v>0</v>
      </c>
    </row>
    <row r="60" spans="1:14" ht="17.25" customHeight="1" x14ac:dyDescent="0.25">
      <c r="A60" s="61">
        <v>52</v>
      </c>
      <c r="B60" s="100"/>
      <c r="C60" s="103"/>
      <c r="D60" s="103"/>
      <c r="E60" s="37" t="s">
        <v>6</v>
      </c>
      <c r="F60" s="74">
        <f>SUM(G60:N60)</f>
        <v>44593.599999999999</v>
      </c>
      <c r="G60" s="37">
        <v>9496.6</v>
      </c>
      <c r="H60" s="71">
        <f>5000+1100+9160.7</f>
        <v>15260.7</v>
      </c>
      <c r="I60" s="73">
        <f>2000+2175.6</f>
        <v>4175.6000000000004</v>
      </c>
      <c r="J60" s="64">
        <v>6660.7</v>
      </c>
      <c r="K60" s="1">
        <v>0</v>
      </c>
      <c r="L60" s="1">
        <v>0</v>
      </c>
      <c r="M60" s="1">
        <v>1500</v>
      </c>
      <c r="N60" s="1">
        <v>7500</v>
      </c>
    </row>
    <row r="61" spans="1:14" ht="33" customHeight="1" x14ac:dyDescent="0.25">
      <c r="A61" s="61">
        <v>53</v>
      </c>
      <c r="B61" s="100"/>
      <c r="C61" s="103"/>
      <c r="D61" s="104"/>
      <c r="E61" s="37" t="s">
        <v>135</v>
      </c>
      <c r="F61" s="37">
        <f>SUM(G61:N61)</f>
        <v>0</v>
      </c>
      <c r="G61" s="37">
        <v>0</v>
      </c>
      <c r="H61" s="47">
        <v>0</v>
      </c>
      <c r="I61" s="47">
        <v>0</v>
      </c>
      <c r="J61" s="47">
        <v>0</v>
      </c>
      <c r="K61" s="80">
        <v>0</v>
      </c>
      <c r="L61" s="80">
        <v>0</v>
      </c>
      <c r="M61" s="80">
        <v>0</v>
      </c>
      <c r="N61" s="80">
        <v>0</v>
      </c>
    </row>
    <row r="62" spans="1:14" ht="17.25" customHeight="1" x14ac:dyDescent="0.25">
      <c r="A62" s="61">
        <v>54</v>
      </c>
      <c r="B62" s="100"/>
      <c r="C62" s="103"/>
      <c r="D62" s="120" t="s">
        <v>146</v>
      </c>
      <c r="E62" s="49" t="s">
        <v>3</v>
      </c>
      <c r="F62" s="87">
        <f>SUM(F63:F66)</f>
        <v>1000</v>
      </c>
      <c r="G62" s="40">
        <f>SUM(G63:G66)</f>
        <v>500</v>
      </c>
      <c r="H62" s="72">
        <f>SUM(H63:H66)</f>
        <v>500</v>
      </c>
      <c r="I62" s="63">
        <f t="shared" ref="I62:N62" si="14">SUM(I63:I66)</f>
        <v>0</v>
      </c>
      <c r="J62" s="63">
        <f t="shared" si="14"/>
        <v>0</v>
      </c>
      <c r="K62" s="82">
        <f t="shared" si="14"/>
        <v>0</v>
      </c>
      <c r="L62" s="82">
        <f t="shared" si="14"/>
        <v>0</v>
      </c>
      <c r="M62" s="82">
        <f t="shared" si="14"/>
        <v>0</v>
      </c>
      <c r="N62" s="82">
        <f t="shared" si="14"/>
        <v>0</v>
      </c>
    </row>
    <row r="63" spans="1:14" ht="17.25" customHeight="1" x14ac:dyDescent="0.25">
      <c r="A63" s="61">
        <v>55</v>
      </c>
      <c r="B63" s="100"/>
      <c r="C63" s="103"/>
      <c r="D63" s="120"/>
      <c r="E63" s="48" t="s">
        <v>4</v>
      </c>
      <c r="F63" s="37">
        <f>SUM(G63:N63)</f>
        <v>0</v>
      </c>
      <c r="G63" s="48">
        <v>0</v>
      </c>
      <c r="H63" s="66">
        <v>0</v>
      </c>
      <c r="I63" s="66">
        <v>0</v>
      </c>
      <c r="J63" s="66">
        <v>0</v>
      </c>
      <c r="K63" s="83">
        <v>0</v>
      </c>
      <c r="L63" s="83">
        <v>0</v>
      </c>
      <c r="M63" s="83">
        <v>0</v>
      </c>
      <c r="N63" s="83">
        <v>0</v>
      </c>
    </row>
    <row r="64" spans="1:14" ht="17.25" customHeight="1" x14ac:dyDescent="0.25">
      <c r="A64" s="61">
        <v>56</v>
      </c>
      <c r="B64" s="100"/>
      <c r="C64" s="103"/>
      <c r="D64" s="120"/>
      <c r="E64" s="48" t="s">
        <v>5</v>
      </c>
      <c r="F64" s="37">
        <f>SUM(G64:N64)</f>
        <v>500</v>
      </c>
      <c r="G64" s="53">
        <v>500</v>
      </c>
      <c r="H64" s="66">
        <v>0</v>
      </c>
      <c r="I64" s="66">
        <v>0</v>
      </c>
      <c r="J64" s="66">
        <v>0</v>
      </c>
      <c r="K64" s="83">
        <v>0</v>
      </c>
      <c r="L64" s="83">
        <v>0</v>
      </c>
      <c r="M64" s="83">
        <v>0</v>
      </c>
      <c r="N64" s="83">
        <v>0</v>
      </c>
    </row>
    <row r="65" spans="1:14" ht="17.25" customHeight="1" x14ac:dyDescent="0.25">
      <c r="A65" s="61">
        <v>57</v>
      </c>
      <c r="B65" s="100"/>
      <c r="C65" s="103"/>
      <c r="D65" s="120"/>
      <c r="E65" s="48" t="s">
        <v>6</v>
      </c>
      <c r="F65" s="74">
        <f>SUM(G65:N65)</f>
        <v>500</v>
      </c>
      <c r="G65" s="48">
        <v>0</v>
      </c>
      <c r="H65" s="175">
        <v>500</v>
      </c>
      <c r="I65" s="66">
        <v>0</v>
      </c>
      <c r="J65" s="66">
        <v>0</v>
      </c>
      <c r="K65" s="83">
        <v>0</v>
      </c>
      <c r="L65" s="83">
        <v>0</v>
      </c>
      <c r="M65" s="83">
        <v>0</v>
      </c>
      <c r="N65" s="83">
        <v>0</v>
      </c>
    </row>
    <row r="66" spans="1:14" ht="26.25" customHeight="1" x14ac:dyDescent="0.25">
      <c r="A66" s="61">
        <v>58</v>
      </c>
      <c r="B66" s="101"/>
      <c r="C66" s="104"/>
      <c r="D66" s="120"/>
      <c r="E66" s="37" t="s">
        <v>135</v>
      </c>
      <c r="F66" s="37">
        <f>SUM(G66:N66)</f>
        <v>0</v>
      </c>
      <c r="G66" s="48">
        <v>0</v>
      </c>
      <c r="H66" s="66">
        <v>0</v>
      </c>
      <c r="I66" s="66">
        <v>0</v>
      </c>
      <c r="J66" s="66">
        <v>0</v>
      </c>
      <c r="K66" s="83">
        <v>0</v>
      </c>
      <c r="L66" s="83">
        <v>0</v>
      </c>
      <c r="M66" s="83">
        <v>0</v>
      </c>
      <c r="N66" s="83">
        <v>0</v>
      </c>
    </row>
    <row r="67" spans="1:14" ht="17.25" customHeight="1" x14ac:dyDescent="0.25">
      <c r="A67" s="61">
        <v>59</v>
      </c>
      <c r="B67" s="120"/>
      <c r="C67" s="120" t="s">
        <v>66</v>
      </c>
      <c r="D67" s="120" t="s">
        <v>8</v>
      </c>
      <c r="E67" s="49" t="s">
        <v>3</v>
      </c>
      <c r="F67" s="87">
        <f>SUM(F68:F71)</f>
        <v>45593.599999999999</v>
      </c>
      <c r="G67" s="40">
        <f t="shared" ref="G67:N67" si="15">SUM(G68:G71)</f>
        <v>9996.6</v>
      </c>
      <c r="H67" s="72">
        <f t="shared" si="15"/>
        <v>15760.7</v>
      </c>
      <c r="I67" s="72">
        <f t="shared" si="15"/>
        <v>4175.6000000000004</v>
      </c>
      <c r="J67" s="63">
        <f t="shared" si="15"/>
        <v>6660.7</v>
      </c>
      <c r="K67" s="82">
        <f t="shared" si="15"/>
        <v>0</v>
      </c>
      <c r="L67" s="82">
        <f t="shared" si="15"/>
        <v>0</v>
      </c>
      <c r="M67" s="82">
        <f t="shared" si="15"/>
        <v>1500</v>
      </c>
      <c r="N67" s="82">
        <f t="shared" si="15"/>
        <v>7500</v>
      </c>
    </row>
    <row r="68" spans="1:14" ht="17.25" customHeight="1" x14ac:dyDescent="0.25">
      <c r="A68" s="61">
        <v>60</v>
      </c>
      <c r="B68" s="120"/>
      <c r="C68" s="120"/>
      <c r="D68" s="120"/>
      <c r="E68" s="48" t="s">
        <v>4</v>
      </c>
      <c r="F68" s="37">
        <f>SUM(G68:N68)</f>
        <v>0</v>
      </c>
      <c r="G68" s="14">
        <f>G63+G58</f>
        <v>0</v>
      </c>
      <c r="H68" s="47">
        <f t="shared" ref="H68:N68" si="16">H63+H58</f>
        <v>0</v>
      </c>
      <c r="I68" s="47">
        <f t="shared" si="16"/>
        <v>0</v>
      </c>
      <c r="J68" s="47">
        <f t="shared" si="16"/>
        <v>0</v>
      </c>
      <c r="K68" s="14">
        <f t="shared" si="16"/>
        <v>0</v>
      </c>
      <c r="L68" s="14">
        <f t="shared" si="16"/>
        <v>0</v>
      </c>
      <c r="M68" s="14">
        <f t="shared" si="16"/>
        <v>0</v>
      </c>
      <c r="N68" s="14">
        <f t="shared" si="16"/>
        <v>0</v>
      </c>
    </row>
    <row r="69" spans="1:14" ht="17.25" customHeight="1" x14ac:dyDescent="0.25">
      <c r="A69" s="61">
        <v>61</v>
      </c>
      <c r="B69" s="120"/>
      <c r="C69" s="120"/>
      <c r="D69" s="120"/>
      <c r="E69" s="48" t="s">
        <v>5</v>
      </c>
      <c r="F69" s="37">
        <f>SUM(G69:N69)</f>
        <v>500</v>
      </c>
      <c r="G69" s="14">
        <f>G64+G59</f>
        <v>500</v>
      </c>
      <c r="H69" s="47">
        <f t="shared" ref="H69:N69" si="17">H64+H59</f>
        <v>0</v>
      </c>
      <c r="I69" s="47">
        <f t="shared" si="17"/>
        <v>0</v>
      </c>
      <c r="J69" s="47">
        <f t="shared" si="17"/>
        <v>0</v>
      </c>
      <c r="K69" s="14">
        <f t="shared" si="17"/>
        <v>0</v>
      </c>
      <c r="L69" s="14">
        <f t="shared" si="17"/>
        <v>0</v>
      </c>
      <c r="M69" s="14">
        <f t="shared" si="17"/>
        <v>0</v>
      </c>
      <c r="N69" s="14">
        <f t="shared" si="17"/>
        <v>0</v>
      </c>
    </row>
    <row r="70" spans="1:14" ht="17.25" customHeight="1" x14ac:dyDescent="0.25">
      <c r="A70" s="61">
        <v>62</v>
      </c>
      <c r="B70" s="120"/>
      <c r="C70" s="120"/>
      <c r="D70" s="120"/>
      <c r="E70" s="48" t="s">
        <v>6</v>
      </c>
      <c r="F70" s="74">
        <f>SUM(G70:N70)</f>
        <v>45093.599999999999</v>
      </c>
      <c r="G70" s="14">
        <f>G65+G60</f>
        <v>9496.6</v>
      </c>
      <c r="H70" s="71">
        <f t="shared" ref="H70:N70" si="18">H65+H60</f>
        <v>15760.7</v>
      </c>
      <c r="I70" s="71">
        <f t="shared" si="18"/>
        <v>4175.6000000000004</v>
      </c>
      <c r="J70" s="47">
        <f t="shared" si="18"/>
        <v>6660.7</v>
      </c>
      <c r="K70" s="14">
        <f t="shared" si="18"/>
        <v>0</v>
      </c>
      <c r="L70" s="14">
        <f t="shared" si="18"/>
        <v>0</v>
      </c>
      <c r="M70" s="14">
        <f t="shared" si="18"/>
        <v>1500</v>
      </c>
      <c r="N70" s="14">
        <f t="shared" si="18"/>
        <v>7500</v>
      </c>
    </row>
    <row r="71" spans="1:14" ht="28.5" customHeight="1" x14ac:dyDescent="0.25">
      <c r="A71" s="61">
        <v>63</v>
      </c>
      <c r="B71" s="120"/>
      <c r="C71" s="120"/>
      <c r="D71" s="120"/>
      <c r="E71" s="37" t="s">
        <v>135</v>
      </c>
      <c r="F71" s="37">
        <f>SUM(G71:N71)</f>
        <v>0</v>
      </c>
      <c r="G71" s="14">
        <f>G66+G61</f>
        <v>0</v>
      </c>
      <c r="H71" s="47">
        <f t="shared" ref="H71:N71" si="19">H66+H61</f>
        <v>0</v>
      </c>
      <c r="I71" s="47">
        <f t="shared" si="19"/>
        <v>0</v>
      </c>
      <c r="J71" s="47">
        <f t="shared" si="19"/>
        <v>0</v>
      </c>
      <c r="K71" s="14">
        <f t="shared" si="19"/>
        <v>0</v>
      </c>
      <c r="L71" s="14">
        <f t="shared" si="19"/>
        <v>0</v>
      </c>
      <c r="M71" s="14">
        <f t="shared" si="19"/>
        <v>0</v>
      </c>
      <c r="N71" s="14">
        <f t="shared" si="19"/>
        <v>0</v>
      </c>
    </row>
    <row r="72" spans="1:14" x14ac:dyDescent="0.25">
      <c r="A72" s="61">
        <v>64</v>
      </c>
      <c r="B72" s="100" t="s">
        <v>39</v>
      </c>
      <c r="C72" s="103" t="s">
        <v>44</v>
      </c>
      <c r="D72" s="104" t="s">
        <v>12</v>
      </c>
      <c r="E72" s="39" t="s">
        <v>3</v>
      </c>
      <c r="F72" s="39">
        <f>SUM(F73:F76)</f>
        <v>23891.600000000002</v>
      </c>
      <c r="G72" s="39">
        <f t="shared" ref="G72:N72" si="20">SUM(G73:G76)</f>
        <v>2163.8000000000002</v>
      </c>
      <c r="H72" s="67">
        <f t="shared" si="20"/>
        <v>4504.6000000000004</v>
      </c>
      <c r="I72" s="67">
        <f t="shared" si="20"/>
        <v>611.6</v>
      </c>
      <c r="J72" s="67">
        <f t="shared" si="20"/>
        <v>611.6</v>
      </c>
      <c r="K72" s="81">
        <f t="shared" si="20"/>
        <v>2000</v>
      </c>
      <c r="L72" s="81">
        <f t="shared" si="20"/>
        <v>2000</v>
      </c>
      <c r="M72" s="81">
        <f t="shared" si="20"/>
        <v>2000</v>
      </c>
      <c r="N72" s="81">
        <f t="shared" si="20"/>
        <v>10000</v>
      </c>
    </row>
    <row r="73" spans="1:14" ht="18" customHeight="1" x14ac:dyDescent="0.25">
      <c r="A73" s="61">
        <v>65</v>
      </c>
      <c r="B73" s="100"/>
      <c r="C73" s="103"/>
      <c r="D73" s="105"/>
      <c r="E73" s="37" t="s">
        <v>4</v>
      </c>
      <c r="F73" s="37">
        <f>SUM(G73:N73)</f>
        <v>0</v>
      </c>
      <c r="G73" s="37">
        <v>0</v>
      </c>
      <c r="H73" s="47">
        <v>0</v>
      </c>
      <c r="I73" s="47">
        <v>0</v>
      </c>
      <c r="J73" s="47">
        <v>0</v>
      </c>
      <c r="K73" s="80">
        <v>0</v>
      </c>
      <c r="L73" s="80">
        <v>0</v>
      </c>
      <c r="M73" s="80">
        <v>0</v>
      </c>
      <c r="N73" s="80">
        <v>0</v>
      </c>
    </row>
    <row r="74" spans="1:14" ht="18" customHeight="1" x14ac:dyDescent="0.25">
      <c r="A74" s="61">
        <v>66</v>
      </c>
      <c r="B74" s="100"/>
      <c r="C74" s="103"/>
      <c r="D74" s="105"/>
      <c r="E74" s="37" t="s">
        <v>5</v>
      </c>
      <c r="F74" s="37">
        <f>SUM(G74:N74)</f>
        <v>4176.2</v>
      </c>
      <c r="G74" s="37">
        <v>732.3</v>
      </c>
      <c r="H74" s="47">
        <v>2220.6999999999998</v>
      </c>
      <c r="I74" s="47">
        <v>611.6</v>
      </c>
      <c r="J74" s="47">
        <v>611.6</v>
      </c>
      <c r="K74" s="80">
        <v>0</v>
      </c>
      <c r="L74" s="80">
        <v>0</v>
      </c>
      <c r="M74" s="80">
        <v>0</v>
      </c>
      <c r="N74" s="80">
        <v>0</v>
      </c>
    </row>
    <row r="75" spans="1:14" ht="18" customHeight="1" x14ac:dyDescent="0.25">
      <c r="A75" s="61">
        <v>67</v>
      </c>
      <c r="B75" s="100"/>
      <c r="C75" s="103"/>
      <c r="D75" s="105"/>
      <c r="E75" s="37" t="s">
        <v>6</v>
      </c>
      <c r="F75" s="37">
        <f>SUM(G75:N75)</f>
        <v>19715.400000000001</v>
      </c>
      <c r="G75" s="37">
        <v>1431.5</v>
      </c>
      <c r="H75" s="47">
        <v>2283.9</v>
      </c>
      <c r="I75" s="47">
        <v>0</v>
      </c>
      <c r="J75" s="47">
        <v>0</v>
      </c>
      <c r="K75" s="80">
        <v>2000</v>
      </c>
      <c r="L75" s="80">
        <v>2000</v>
      </c>
      <c r="M75" s="80">
        <v>2000</v>
      </c>
      <c r="N75" s="80">
        <v>10000</v>
      </c>
    </row>
    <row r="76" spans="1:14" ht="32.25" customHeight="1" x14ac:dyDescent="0.25">
      <c r="A76" s="61">
        <v>68</v>
      </c>
      <c r="B76" s="100"/>
      <c r="C76" s="103"/>
      <c r="D76" s="105"/>
      <c r="E76" s="37" t="s">
        <v>135</v>
      </c>
      <c r="F76" s="37">
        <f>SUM(G76:N76)</f>
        <v>0</v>
      </c>
      <c r="G76" s="37">
        <v>0</v>
      </c>
      <c r="H76" s="47">
        <v>0</v>
      </c>
      <c r="I76" s="47">
        <v>0</v>
      </c>
      <c r="J76" s="47">
        <v>0</v>
      </c>
      <c r="K76" s="80">
        <v>0</v>
      </c>
      <c r="L76" s="80">
        <v>0</v>
      </c>
      <c r="M76" s="80">
        <v>0</v>
      </c>
      <c r="N76" s="80">
        <v>0</v>
      </c>
    </row>
    <row r="77" spans="1:14" x14ac:dyDescent="0.25">
      <c r="A77" s="61">
        <v>69</v>
      </c>
      <c r="B77" s="100"/>
      <c r="C77" s="103"/>
      <c r="D77" s="105" t="s">
        <v>145</v>
      </c>
      <c r="E77" s="40" t="s">
        <v>3</v>
      </c>
      <c r="F77" s="40">
        <f>SUM(F78:F81)</f>
        <v>252.7</v>
      </c>
      <c r="G77" s="40">
        <f t="shared" ref="G77:N77" si="21">SUM(G78:G81)</f>
        <v>63.1</v>
      </c>
      <c r="H77" s="63">
        <f t="shared" si="21"/>
        <v>63.2</v>
      </c>
      <c r="I77" s="63">
        <f t="shared" si="21"/>
        <v>63.2</v>
      </c>
      <c r="J77" s="63">
        <f t="shared" si="21"/>
        <v>63.2</v>
      </c>
      <c r="K77" s="82">
        <f t="shared" si="21"/>
        <v>0</v>
      </c>
      <c r="L77" s="82">
        <f t="shared" si="21"/>
        <v>0</v>
      </c>
      <c r="M77" s="82">
        <f t="shared" si="21"/>
        <v>0</v>
      </c>
      <c r="N77" s="82">
        <f t="shared" si="21"/>
        <v>0</v>
      </c>
    </row>
    <row r="78" spans="1:14" ht="14.25" customHeight="1" x14ac:dyDescent="0.25">
      <c r="A78" s="61">
        <v>70</v>
      </c>
      <c r="B78" s="100"/>
      <c r="C78" s="103"/>
      <c r="D78" s="105"/>
      <c r="E78" s="37" t="s">
        <v>4</v>
      </c>
      <c r="F78" s="37">
        <f>SUM(G78:N78)</f>
        <v>0</v>
      </c>
      <c r="G78" s="37">
        <v>0</v>
      </c>
      <c r="H78" s="47">
        <v>0</v>
      </c>
      <c r="I78" s="47">
        <v>0</v>
      </c>
      <c r="J78" s="47">
        <v>0</v>
      </c>
      <c r="K78" s="80">
        <v>0</v>
      </c>
      <c r="L78" s="80">
        <v>0</v>
      </c>
      <c r="M78" s="80">
        <v>0</v>
      </c>
      <c r="N78" s="80">
        <v>0</v>
      </c>
    </row>
    <row r="79" spans="1:14" ht="14.25" customHeight="1" x14ac:dyDescent="0.25">
      <c r="A79" s="61">
        <v>71</v>
      </c>
      <c r="B79" s="100"/>
      <c r="C79" s="103"/>
      <c r="D79" s="105"/>
      <c r="E79" s="37" t="s">
        <v>5</v>
      </c>
      <c r="F79" s="37">
        <f>SUM(G79:N79)</f>
        <v>252.7</v>
      </c>
      <c r="G79" s="37">
        <v>63.1</v>
      </c>
      <c r="H79" s="47">
        <v>63.2</v>
      </c>
      <c r="I79" s="47">
        <v>63.2</v>
      </c>
      <c r="J79" s="47">
        <v>63.2</v>
      </c>
      <c r="K79" s="80">
        <v>0</v>
      </c>
      <c r="L79" s="80">
        <v>0</v>
      </c>
      <c r="M79" s="80">
        <v>0</v>
      </c>
      <c r="N79" s="80">
        <v>0</v>
      </c>
    </row>
    <row r="80" spans="1:14" ht="18.75" customHeight="1" x14ac:dyDescent="0.25">
      <c r="A80" s="61">
        <v>72</v>
      </c>
      <c r="B80" s="100"/>
      <c r="C80" s="103"/>
      <c r="D80" s="105"/>
      <c r="E80" s="37" t="s">
        <v>6</v>
      </c>
      <c r="F80" s="37">
        <f>SUM(G80:N80)</f>
        <v>0</v>
      </c>
      <c r="G80" s="37">
        <v>0</v>
      </c>
      <c r="H80" s="47">
        <v>0</v>
      </c>
      <c r="I80" s="47">
        <v>0</v>
      </c>
      <c r="J80" s="47">
        <v>0</v>
      </c>
      <c r="K80" s="80">
        <v>0</v>
      </c>
      <c r="L80" s="80">
        <v>0</v>
      </c>
      <c r="M80" s="80">
        <v>0</v>
      </c>
      <c r="N80" s="80">
        <v>0</v>
      </c>
    </row>
    <row r="81" spans="1:14" ht="34.5" customHeight="1" x14ac:dyDescent="0.25">
      <c r="A81" s="61">
        <v>73</v>
      </c>
      <c r="B81" s="101"/>
      <c r="C81" s="104"/>
      <c r="D81" s="105"/>
      <c r="E81" s="37" t="s">
        <v>135</v>
      </c>
      <c r="F81" s="37">
        <f>SUM(G81:N81)</f>
        <v>0</v>
      </c>
      <c r="G81" s="37">
        <v>0</v>
      </c>
      <c r="H81" s="47">
        <v>0</v>
      </c>
      <c r="I81" s="47">
        <v>0</v>
      </c>
      <c r="J81" s="47">
        <v>0</v>
      </c>
      <c r="K81" s="80">
        <v>0</v>
      </c>
      <c r="L81" s="80">
        <v>0</v>
      </c>
      <c r="M81" s="80">
        <v>0</v>
      </c>
      <c r="N81" s="80">
        <v>0</v>
      </c>
    </row>
    <row r="82" spans="1:14" ht="17.25" customHeight="1" x14ac:dyDescent="0.25">
      <c r="A82" s="61">
        <v>74</v>
      </c>
      <c r="B82" s="99"/>
      <c r="C82" s="102" t="s">
        <v>52</v>
      </c>
      <c r="D82" s="102" t="s">
        <v>8</v>
      </c>
      <c r="E82" s="40" t="s">
        <v>3</v>
      </c>
      <c r="F82" s="40">
        <f>SUM(F83:F86)</f>
        <v>24144.300000000003</v>
      </c>
      <c r="G82" s="40">
        <f t="shared" ref="G82:N82" si="22">SUM(G83:G86)</f>
        <v>2226.9</v>
      </c>
      <c r="H82" s="63">
        <f t="shared" si="22"/>
        <v>4567.7999999999993</v>
      </c>
      <c r="I82" s="63">
        <f t="shared" si="22"/>
        <v>674.80000000000007</v>
      </c>
      <c r="J82" s="63">
        <f t="shared" si="22"/>
        <v>674.80000000000007</v>
      </c>
      <c r="K82" s="82">
        <f t="shared" si="22"/>
        <v>2000</v>
      </c>
      <c r="L82" s="82">
        <f t="shared" si="22"/>
        <v>2000</v>
      </c>
      <c r="M82" s="82">
        <f t="shared" si="22"/>
        <v>2000</v>
      </c>
      <c r="N82" s="82">
        <f t="shared" si="22"/>
        <v>10000</v>
      </c>
    </row>
    <row r="83" spans="1:14" ht="17.25" customHeight="1" x14ac:dyDescent="0.25">
      <c r="A83" s="61">
        <v>75</v>
      </c>
      <c r="B83" s="100"/>
      <c r="C83" s="103"/>
      <c r="D83" s="103"/>
      <c r="E83" s="37" t="s">
        <v>4</v>
      </c>
      <c r="F83" s="37">
        <f>SUM(G83:N83)</f>
        <v>0</v>
      </c>
      <c r="G83" s="37">
        <f>G78+G73</f>
        <v>0</v>
      </c>
      <c r="H83" s="47">
        <f t="shared" ref="H83:N83" si="23">H78+H73</f>
        <v>0</v>
      </c>
      <c r="I83" s="47">
        <f t="shared" si="23"/>
        <v>0</v>
      </c>
      <c r="J83" s="47">
        <f t="shared" si="23"/>
        <v>0</v>
      </c>
      <c r="K83" s="80">
        <f t="shared" si="23"/>
        <v>0</v>
      </c>
      <c r="L83" s="80">
        <f t="shared" si="23"/>
        <v>0</v>
      </c>
      <c r="M83" s="80">
        <f t="shared" si="23"/>
        <v>0</v>
      </c>
      <c r="N83" s="80">
        <f t="shared" si="23"/>
        <v>0</v>
      </c>
    </row>
    <row r="84" spans="1:14" ht="17.25" customHeight="1" x14ac:dyDescent="0.25">
      <c r="A84" s="61">
        <v>76</v>
      </c>
      <c r="B84" s="100"/>
      <c r="C84" s="103"/>
      <c r="D84" s="103"/>
      <c r="E84" s="37" t="s">
        <v>5</v>
      </c>
      <c r="F84" s="37">
        <f>SUM(G84:N84)</f>
        <v>4428.8999999999996</v>
      </c>
      <c r="G84" s="37">
        <f>G79+G74</f>
        <v>795.4</v>
      </c>
      <c r="H84" s="47">
        <f t="shared" ref="H84:N84" si="24">H79+H74</f>
        <v>2283.8999999999996</v>
      </c>
      <c r="I84" s="47">
        <f t="shared" si="24"/>
        <v>674.80000000000007</v>
      </c>
      <c r="J84" s="47">
        <f t="shared" si="24"/>
        <v>674.80000000000007</v>
      </c>
      <c r="K84" s="80">
        <f t="shared" si="24"/>
        <v>0</v>
      </c>
      <c r="L84" s="80">
        <f t="shared" si="24"/>
        <v>0</v>
      </c>
      <c r="M84" s="80">
        <f t="shared" si="24"/>
        <v>0</v>
      </c>
      <c r="N84" s="80">
        <f t="shared" si="24"/>
        <v>0</v>
      </c>
    </row>
    <row r="85" spans="1:14" ht="17.25" customHeight="1" x14ac:dyDescent="0.25">
      <c r="A85" s="61">
        <v>77</v>
      </c>
      <c r="B85" s="100"/>
      <c r="C85" s="103"/>
      <c r="D85" s="103"/>
      <c r="E85" s="37" t="s">
        <v>6</v>
      </c>
      <c r="F85" s="37">
        <f>SUM(G85:N85)</f>
        <v>19715.400000000001</v>
      </c>
      <c r="G85" s="37">
        <f>G80+G75</f>
        <v>1431.5</v>
      </c>
      <c r="H85" s="47">
        <f t="shared" ref="H85:N85" si="25">H80+H75</f>
        <v>2283.9</v>
      </c>
      <c r="I85" s="47">
        <f t="shared" si="25"/>
        <v>0</v>
      </c>
      <c r="J85" s="47">
        <f t="shared" si="25"/>
        <v>0</v>
      </c>
      <c r="K85" s="80">
        <f t="shared" si="25"/>
        <v>2000</v>
      </c>
      <c r="L85" s="80">
        <f t="shared" si="25"/>
        <v>2000</v>
      </c>
      <c r="M85" s="80">
        <f t="shared" si="25"/>
        <v>2000</v>
      </c>
      <c r="N85" s="80">
        <f t="shared" si="25"/>
        <v>10000</v>
      </c>
    </row>
    <row r="86" spans="1:14" ht="32.25" customHeight="1" x14ac:dyDescent="0.25">
      <c r="A86" s="61">
        <v>78</v>
      </c>
      <c r="B86" s="101"/>
      <c r="C86" s="104"/>
      <c r="D86" s="104"/>
      <c r="E86" s="37" t="s">
        <v>135</v>
      </c>
      <c r="F86" s="37">
        <f>SUM(G86:N86)</f>
        <v>0</v>
      </c>
      <c r="G86" s="37">
        <f>G81+G76</f>
        <v>0</v>
      </c>
      <c r="H86" s="47">
        <f t="shared" ref="H86:N86" si="26">H81+H76</f>
        <v>0</v>
      </c>
      <c r="I86" s="47">
        <f t="shared" si="26"/>
        <v>0</v>
      </c>
      <c r="J86" s="47">
        <f t="shared" si="26"/>
        <v>0</v>
      </c>
      <c r="K86" s="80">
        <f t="shared" si="26"/>
        <v>0</v>
      </c>
      <c r="L86" s="80">
        <f t="shared" si="26"/>
        <v>0</v>
      </c>
      <c r="M86" s="80">
        <f t="shared" si="26"/>
        <v>0</v>
      </c>
      <c r="N86" s="80">
        <f t="shared" si="26"/>
        <v>0</v>
      </c>
    </row>
    <row r="87" spans="1:14" x14ac:dyDescent="0.25">
      <c r="A87" s="61">
        <v>79</v>
      </c>
      <c r="B87" s="99" t="s">
        <v>40</v>
      </c>
      <c r="C87" s="115" t="s">
        <v>46</v>
      </c>
      <c r="D87" s="102" t="s">
        <v>12</v>
      </c>
      <c r="E87" s="40" t="s">
        <v>3</v>
      </c>
      <c r="F87" s="40">
        <f>SUM(F88:F91)</f>
        <v>240</v>
      </c>
      <c r="G87" s="40">
        <f t="shared" ref="G87:N87" si="27">SUM(G88:G91)</f>
        <v>0</v>
      </c>
      <c r="H87" s="63">
        <f t="shared" si="27"/>
        <v>0</v>
      </c>
      <c r="I87" s="63">
        <f t="shared" si="27"/>
        <v>0</v>
      </c>
      <c r="J87" s="63">
        <f t="shared" si="27"/>
        <v>0</v>
      </c>
      <c r="K87" s="82">
        <f t="shared" si="27"/>
        <v>30</v>
      </c>
      <c r="L87" s="82">
        <f t="shared" si="27"/>
        <v>30</v>
      </c>
      <c r="M87" s="82">
        <f t="shared" si="27"/>
        <v>30</v>
      </c>
      <c r="N87" s="82">
        <f t="shared" si="27"/>
        <v>150</v>
      </c>
    </row>
    <row r="88" spans="1:14" ht="15.75" customHeight="1" x14ac:dyDescent="0.25">
      <c r="A88" s="61">
        <v>80</v>
      </c>
      <c r="B88" s="100"/>
      <c r="C88" s="116"/>
      <c r="D88" s="103"/>
      <c r="E88" s="37" t="s">
        <v>4</v>
      </c>
      <c r="F88" s="37">
        <f>SUM(G88:N88)</f>
        <v>0</v>
      </c>
      <c r="G88" s="37">
        <v>0</v>
      </c>
      <c r="H88" s="47">
        <v>0</v>
      </c>
      <c r="I88" s="47">
        <v>0</v>
      </c>
      <c r="J88" s="47">
        <v>0</v>
      </c>
      <c r="K88" s="80">
        <v>0</v>
      </c>
      <c r="L88" s="80">
        <v>0</v>
      </c>
      <c r="M88" s="80">
        <v>0</v>
      </c>
      <c r="N88" s="80">
        <v>0</v>
      </c>
    </row>
    <row r="89" spans="1:14" ht="15.75" customHeight="1" x14ac:dyDescent="0.25">
      <c r="A89" s="61">
        <v>81</v>
      </c>
      <c r="B89" s="100"/>
      <c r="C89" s="116"/>
      <c r="D89" s="103"/>
      <c r="E89" s="37" t="s">
        <v>5</v>
      </c>
      <c r="F89" s="37">
        <f>SUM(G89:N89)</f>
        <v>0</v>
      </c>
      <c r="G89" s="37">
        <v>0</v>
      </c>
      <c r="H89" s="47">
        <v>0</v>
      </c>
      <c r="I89" s="47">
        <v>0</v>
      </c>
      <c r="J89" s="47">
        <v>0</v>
      </c>
      <c r="K89" s="80">
        <v>0</v>
      </c>
      <c r="L89" s="80">
        <v>0</v>
      </c>
      <c r="M89" s="80">
        <v>0</v>
      </c>
      <c r="N89" s="80">
        <v>0</v>
      </c>
    </row>
    <row r="90" spans="1:14" ht="15.75" customHeight="1" x14ac:dyDescent="0.25">
      <c r="A90" s="61">
        <v>82</v>
      </c>
      <c r="B90" s="100"/>
      <c r="C90" s="116"/>
      <c r="D90" s="103"/>
      <c r="E90" s="37" t="s">
        <v>6</v>
      </c>
      <c r="F90" s="37">
        <f>SUM(G90:N90)</f>
        <v>240</v>
      </c>
      <c r="G90" s="37">
        <v>0</v>
      </c>
      <c r="H90" s="47">
        <v>0</v>
      </c>
      <c r="I90" s="47">
        <v>0</v>
      </c>
      <c r="J90" s="64">
        <v>0</v>
      </c>
      <c r="K90" s="1">
        <v>30</v>
      </c>
      <c r="L90" s="1">
        <v>30</v>
      </c>
      <c r="M90" s="1">
        <v>30</v>
      </c>
      <c r="N90" s="1">
        <v>150</v>
      </c>
    </row>
    <row r="91" spans="1:14" ht="33.75" customHeight="1" x14ac:dyDescent="0.25">
      <c r="A91" s="61">
        <v>83</v>
      </c>
      <c r="B91" s="101"/>
      <c r="C91" s="117"/>
      <c r="D91" s="104"/>
      <c r="E91" s="37" t="s">
        <v>135</v>
      </c>
      <c r="F91" s="37">
        <f>SUM(G91:N91)</f>
        <v>0</v>
      </c>
      <c r="G91" s="37">
        <v>0</v>
      </c>
      <c r="H91" s="47">
        <v>0</v>
      </c>
      <c r="I91" s="47">
        <v>0</v>
      </c>
      <c r="J91" s="47">
        <v>0</v>
      </c>
      <c r="K91" s="80">
        <v>0</v>
      </c>
      <c r="L91" s="80">
        <v>0</v>
      </c>
      <c r="M91" s="80">
        <v>0</v>
      </c>
      <c r="N91" s="80">
        <v>0</v>
      </c>
    </row>
    <row r="92" spans="1:14" x14ac:dyDescent="0.25">
      <c r="A92" s="61">
        <v>84</v>
      </c>
      <c r="B92" s="99" t="s">
        <v>41</v>
      </c>
      <c r="C92" s="115" t="s">
        <v>47</v>
      </c>
      <c r="D92" s="102" t="s">
        <v>13</v>
      </c>
      <c r="E92" s="40" t="s">
        <v>3</v>
      </c>
      <c r="F92" s="40">
        <f>SUM(F93:F96)</f>
        <v>400</v>
      </c>
      <c r="G92" s="40">
        <f t="shared" ref="G92:N92" si="28">SUM(G93:G96)</f>
        <v>0</v>
      </c>
      <c r="H92" s="63">
        <f t="shared" si="28"/>
        <v>0</v>
      </c>
      <c r="I92" s="63">
        <f t="shared" si="28"/>
        <v>0</v>
      </c>
      <c r="J92" s="63">
        <f t="shared" si="28"/>
        <v>0</v>
      </c>
      <c r="K92" s="82">
        <f t="shared" si="28"/>
        <v>50</v>
      </c>
      <c r="L92" s="82">
        <f t="shared" si="28"/>
        <v>50</v>
      </c>
      <c r="M92" s="82">
        <f t="shared" si="28"/>
        <v>50</v>
      </c>
      <c r="N92" s="82">
        <f t="shared" si="28"/>
        <v>250</v>
      </c>
    </row>
    <row r="93" spans="1:14" ht="16.5" customHeight="1" x14ac:dyDescent="0.25">
      <c r="A93" s="61">
        <v>85</v>
      </c>
      <c r="B93" s="100"/>
      <c r="C93" s="116"/>
      <c r="D93" s="103"/>
      <c r="E93" s="37" t="s">
        <v>4</v>
      </c>
      <c r="F93" s="37">
        <f>SUM(G93:N93)</f>
        <v>0</v>
      </c>
      <c r="G93" s="37">
        <v>0</v>
      </c>
      <c r="H93" s="47">
        <v>0</v>
      </c>
      <c r="I93" s="47">
        <v>0</v>
      </c>
      <c r="J93" s="47">
        <v>0</v>
      </c>
      <c r="K93" s="80">
        <v>0</v>
      </c>
      <c r="L93" s="80">
        <v>0</v>
      </c>
      <c r="M93" s="80">
        <v>0</v>
      </c>
      <c r="N93" s="80">
        <v>0</v>
      </c>
    </row>
    <row r="94" spans="1:14" ht="16.5" customHeight="1" x14ac:dyDescent="0.25">
      <c r="A94" s="61">
        <v>86</v>
      </c>
      <c r="B94" s="100"/>
      <c r="C94" s="116"/>
      <c r="D94" s="103"/>
      <c r="E94" s="37" t="s">
        <v>5</v>
      </c>
      <c r="F94" s="37">
        <f>SUM(G94:N94)</f>
        <v>0</v>
      </c>
      <c r="G94" s="37">
        <v>0</v>
      </c>
      <c r="H94" s="47">
        <v>0</v>
      </c>
      <c r="I94" s="47">
        <v>0</v>
      </c>
      <c r="J94" s="47">
        <v>0</v>
      </c>
      <c r="K94" s="80">
        <v>0</v>
      </c>
      <c r="L94" s="80">
        <v>0</v>
      </c>
      <c r="M94" s="80">
        <v>0</v>
      </c>
      <c r="N94" s="80">
        <v>0</v>
      </c>
    </row>
    <row r="95" spans="1:14" ht="16.5" customHeight="1" x14ac:dyDescent="0.25">
      <c r="A95" s="61">
        <v>87</v>
      </c>
      <c r="B95" s="100"/>
      <c r="C95" s="116"/>
      <c r="D95" s="103"/>
      <c r="E95" s="37" t="s">
        <v>6</v>
      </c>
      <c r="F95" s="37">
        <f>SUM(G95:N95)</f>
        <v>400</v>
      </c>
      <c r="G95" s="37">
        <v>0</v>
      </c>
      <c r="H95" s="47">
        <v>0</v>
      </c>
      <c r="I95" s="47">
        <v>0</v>
      </c>
      <c r="J95" s="64">
        <v>0</v>
      </c>
      <c r="K95" s="1">
        <v>50</v>
      </c>
      <c r="L95" s="1">
        <v>50</v>
      </c>
      <c r="M95" s="1">
        <v>50</v>
      </c>
      <c r="N95" s="1">
        <v>250</v>
      </c>
    </row>
    <row r="96" spans="1:14" ht="34.5" customHeight="1" x14ac:dyDescent="0.25">
      <c r="A96" s="61">
        <v>88</v>
      </c>
      <c r="B96" s="101"/>
      <c r="C96" s="117"/>
      <c r="D96" s="104"/>
      <c r="E96" s="37" t="s">
        <v>135</v>
      </c>
      <c r="F96" s="37">
        <f>SUM(G96:N96)</f>
        <v>0</v>
      </c>
      <c r="G96" s="37">
        <v>0</v>
      </c>
      <c r="H96" s="47">
        <v>0</v>
      </c>
      <c r="I96" s="47">
        <v>0</v>
      </c>
      <c r="J96" s="47">
        <v>0</v>
      </c>
      <c r="K96" s="80">
        <v>0</v>
      </c>
      <c r="L96" s="80">
        <v>0</v>
      </c>
      <c r="M96" s="80">
        <v>0</v>
      </c>
      <c r="N96" s="80">
        <v>0</v>
      </c>
    </row>
    <row r="97" spans="1:14" x14ac:dyDescent="0.25">
      <c r="A97" s="61">
        <v>89</v>
      </c>
      <c r="B97" s="106" t="s">
        <v>42</v>
      </c>
      <c r="C97" s="105" t="s">
        <v>45</v>
      </c>
      <c r="D97" s="105" t="s">
        <v>12</v>
      </c>
      <c r="E97" s="40" t="s">
        <v>3</v>
      </c>
      <c r="F97" s="87">
        <f>SUM(F98:F101)</f>
        <v>887830.8</v>
      </c>
      <c r="G97" s="40">
        <f t="shared" ref="G97:N97" si="29">SUM(G98:G101)</f>
        <v>82233.7</v>
      </c>
      <c r="H97" s="72">
        <f t="shared" si="29"/>
        <v>80368.3</v>
      </c>
      <c r="I97" s="72">
        <f t="shared" si="29"/>
        <v>61889.5</v>
      </c>
      <c r="J97" s="63">
        <f t="shared" si="29"/>
        <v>63339.3</v>
      </c>
      <c r="K97" s="82">
        <f t="shared" si="29"/>
        <v>75000</v>
      </c>
      <c r="L97" s="82">
        <f t="shared" si="29"/>
        <v>75000</v>
      </c>
      <c r="M97" s="82">
        <f t="shared" si="29"/>
        <v>75000</v>
      </c>
      <c r="N97" s="82">
        <f t="shared" si="29"/>
        <v>375000</v>
      </c>
    </row>
    <row r="98" spans="1:14" ht="18" customHeight="1" x14ac:dyDescent="0.25">
      <c r="A98" s="61">
        <v>90</v>
      </c>
      <c r="B98" s="106"/>
      <c r="C98" s="105"/>
      <c r="D98" s="105"/>
      <c r="E98" s="37" t="s">
        <v>4</v>
      </c>
      <c r="F98" s="37">
        <f>SUM(G98:N98)</f>
        <v>0</v>
      </c>
      <c r="G98" s="37">
        <v>0</v>
      </c>
      <c r="H98" s="47">
        <v>0</v>
      </c>
      <c r="I98" s="47">
        <v>0</v>
      </c>
      <c r="J98" s="47">
        <v>0</v>
      </c>
      <c r="K98" s="80">
        <v>0</v>
      </c>
      <c r="L98" s="80">
        <v>0</v>
      </c>
      <c r="M98" s="80">
        <v>0</v>
      </c>
      <c r="N98" s="80">
        <v>0</v>
      </c>
    </row>
    <row r="99" spans="1:14" ht="18" customHeight="1" x14ac:dyDescent="0.25">
      <c r="A99" s="61">
        <v>91</v>
      </c>
      <c r="B99" s="106"/>
      <c r="C99" s="105"/>
      <c r="D99" s="105"/>
      <c r="E99" s="37" t="s">
        <v>5</v>
      </c>
      <c r="F99" s="37">
        <f>SUM(G99:N99)</f>
        <v>7355.9</v>
      </c>
      <c r="G99" s="37">
        <f>5115+845</f>
        <v>5960</v>
      </c>
      <c r="H99" s="47">
        <v>1395.9</v>
      </c>
      <c r="I99" s="47">
        <v>0</v>
      </c>
      <c r="J99" s="47">
        <v>0</v>
      </c>
      <c r="K99" s="80">
        <v>0</v>
      </c>
      <c r="L99" s="80">
        <v>0</v>
      </c>
      <c r="M99" s="80">
        <v>0</v>
      </c>
      <c r="N99" s="80">
        <v>0</v>
      </c>
    </row>
    <row r="100" spans="1:14" ht="18" customHeight="1" x14ac:dyDescent="0.25">
      <c r="A100" s="61">
        <v>92</v>
      </c>
      <c r="B100" s="106"/>
      <c r="C100" s="105"/>
      <c r="D100" s="105"/>
      <c r="E100" s="37" t="s">
        <v>6</v>
      </c>
      <c r="F100" s="74">
        <f>SUM(G100:N100)</f>
        <v>880474.9</v>
      </c>
      <c r="G100" s="37">
        <v>76273.7</v>
      </c>
      <c r="H100" s="71">
        <f>24308.6+11668+3832+1000+8000+2500+4700+326.2+1500+1254.7+1302+10397+2999+105.1+150+3086.8+1843</f>
        <v>78972.400000000009</v>
      </c>
      <c r="I100" s="71">
        <f>70000-5934.9-2175.6</f>
        <v>61889.5</v>
      </c>
      <c r="J100" s="47">
        <f>70000-6660.7</f>
        <v>63339.3</v>
      </c>
      <c r="K100" s="80">
        <v>75000</v>
      </c>
      <c r="L100" s="80">
        <v>75000</v>
      </c>
      <c r="M100" s="80">
        <v>75000</v>
      </c>
      <c r="N100" s="80">
        <v>375000</v>
      </c>
    </row>
    <row r="101" spans="1:14" ht="33.75" customHeight="1" x14ac:dyDescent="0.25">
      <c r="A101" s="61">
        <v>93</v>
      </c>
      <c r="B101" s="106"/>
      <c r="C101" s="105"/>
      <c r="D101" s="105"/>
      <c r="E101" s="37" t="s">
        <v>135</v>
      </c>
      <c r="F101" s="37">
        <f>SUM(G101:N101)</f>
        <v>0</v>
      </c>
      <c r="G101" s="37">
        <v>0</v>
      </c>
      <c r="H101" s="47">
        <v>0</v>
      </c>
      <c r="I101" s="47">
        <v>0</v>
      </c>
      <c r="J101" s="47">
        <v>0</v>
      </c>
      <c r="K101" s="80">
        <v>0</v>
      </c>
      <c r="L101" s="80">
        <v>0</v>
      </c>
      <c r="M101" s="80">
        <v>0</v>
      </c>
      <c r="N101" s="80">
        <v>0</v>
      </c>
    </row>
    <row r="102" spans="1:14" x14ac:dyDescent="0.25">
      <c r="A102" s="61">
        <v>94</v>
      </c>
      <c r="B102" s="106"/>
      <c r="C102" s="105"/>
      <c r="D102" s="103" t="s">
        <v>13</v>
      </c>
      <c r="E102" s="40" t="s">
        <v>3</v>
      </c>
      <c r="F102" s="87">
        <f>SUM(F103:F106)</f>
        <v>25772.799999999999</v>
      </c>
      <c r="G102" s="40">
        <f t="shared" ref="G102:N102" si="30">SUM(G103:G106)</f>
        <v>4152.8</v>
      </c>
      <c r="H102" s="72">
        <f t="shared" si="30"/>
        <v>2620</v>
      </c>
      <c r="I102" s="63">
        <f t="shared" si="30"/>
        <v>1900</v>
      </c>
      <c r="J102" s="63">
        <f t="shared" si="30"/>
        <v>1900</v>
      </c>
      <c r="K102" s="82">
        <f t="shared" si="30"/>
        <v>1900</v>
      </c>
      <c r="L102" s="82">
        <f t="shared" si="30"/>
        <v>1900</v>
      </c>
      <c r="M102" s="82">
        <f t="shared" si="30"/>
        <v>1900</v>
      </c>
      <c r="N102" s="82">
        <f t="shared" si="30"/>
        <v>9500</v>
      </c>
    </row>
    <row r="103" spans="1:14" ht="17.25" customHeight="1" x14ac:dyDescent="0.25">
      <c r="A103" s="61">
        <v>95</v>
      </c>
      <c r="B103" s="106"/>
      <c r="C103" s="105"/>
      <c r="D103" s="103"/>
      <c r="E103" s="37" t="s">
        <v>4</v>
      </c>
      <c r="F103" s="37">
        <f>SUM(G103:N103)</f>
        <v>0</v>
      </c>
      <c r="G103" s="37">
        <v>0</v>
      </c>
      <c r="H103" s="47">
        <v>0</v>
      </c>
      <c r="I103" s="47">
        <v>0</v>
      </c>
      <c r="J103" s="47">
        <v>0</v>
      </c>
      <c r="K103" s="80">
        <v>0</v>
      </c>
      <c r="L103" s="80">
        <v>0</v>
      </c>
      <c r="M103" s="80">
        <v>0</v>
      </c>
      <c r="N103" s="80">
        <v>0</v>
      </c>
    </row>
    <row r="104" spans="1:14" ht="17.25" customHeight="1" x14ac:dyDescent="0.25">
      <c r="A104" s="61">
        <v>96</v>
      </c>
      <c r="B104" s="106"/>
      <c r="C104" s="105"/>
      <c r="D104" s="103"/>
      <c r="E104" s="37" t="s">
        <v>5</v>
      </c>
      <c r="F104" s="37">
        <f>SUM(G104:N104)</f>
        <v>0</v>
      </c>
      <c r="G104" s="37">
        <v>0</v>
      </c>
      <c r="H104" s="47">
        <v>0</v>
      </c>
      <c r="I104" s="47">
        <v>0</v>
      </c>
      <c r="J104" s="47">
        <v>0</v>
      </c>
      <c r="K104" s="80">
        <v>0</v>
      </c>
      <c r="L104" s="80">
        <v>0</v>
      </c>
      <c r="M104" s="80">
        <v>0</v>
      </c>
      <c r="N104" s="80">
        <v>0</v>
      </c>
    </row>
    <row r="105" spans="1:14" ht="17.25" customHeight="1" x14ac:dyDescent="0.25">
      <c r="A105" s="61">
        <v>97</v>
      </c>
      <c r="B105" s="106"/>
      <c r="C105" s="105"/>
      <c r="D105" s="103"/>
      <c r="E105" s="37" t="s">
        <v>6</v>
      </c>
      <c r="F105" s="74">
        <f>SUM(G105:N105)</f>
        <v>25772.799999999999</v>
      </c>
      <c r="G105" s="37">
        <f>2200+8425-8425+4500-4185+1000+952.8-315</f>
        <v>4152.8</v>
      </c>
      <c r="H105" s="71">
        <f>200+100+1000+520+800-1000+1000</f>
        <v>2620</v>
      </c>
      <c r="I105" s="47">
        <f>100+700+300+800</f>
        <v>1900</v>
      </c>
      <c r="J105" s="47">
        <f>100+700+300+800</f>
        <v>1900</v>
      </c>
      <c r="K105" s="80">
        <v>1900</v>
      </c>
      <c r="L105" s="80">
        <v>1900</v>
      </c>
      <c r="M105" s="80">
        <v>1900</v>
      </c>
      <c r="N105" s="80">
        <v>9500</v>
      </c>
    </row>
    <row r="106" spans="1:14" ht="33.75" customHeight="1" x14ac:dyDescent="0.25">
      <c r="A106" s="61">
        <v>98</v>
      </c>
      <c r="B106" s="106"/>
      <c r="C106" s="105"/>
      <c r="D106" s="104"/>
      <c r="E106" s="37" t="s">
        <v>135</v>
      </c>
      <c r="F106" s="37">
        <f>SUM(G106:N106)</f>
        <v>0</v>
      </c>
      <c r="G106" s="37">
        <v>0</v>
      </c>
      <c r="H106" s="47">
        <v>0</v>
      </c>
      <c r="I106" s="47">
        <v>0</v>
      </c>
      <c r="J106" s="47">
        <v>0</v>
      </c>
      <c r="K106" s="80">
        <v>0</v>
      </c>
      <c r="L106" s="80">
        <v>0</v>
      </c>
      <c r="M106" s="80">
        <v>0</v>
      </c>
      <c r="N106" s="80">
        <v>0</v>
      </c>
    </row>
    <row r="107" spans="1:14" x14ac:dyDescent="0.25">
      <c r="A107" s="61">
        <v>99</v>
      </c>
      <c r="B107" s="106"/>
      <c r="C107" s="105"/>
      <c r="D107" s="102" t="s">
        <v>146</v>
      </c>
      <c r="E107" s="40" t="s">
        <v>3</v>
      </c>
      <c r="F107" s="40">
        <f>SUM(F108:F111)</f>
        <v>5284.8</v>
      </c>
      <c r="G107" s="40">
        <f t="shared" ref="G107:N107" si="31">SUM(G108:G111)</f>
        <v>1321.2</v>
      </c>
      <c r="H107" s="63">
        <f t="shared" si="31"/>
        <v>1321.2</v>
      </c>
      <c r="I107" s="63">
        <f t="shared" si="31"/>
        <v>1321.2</v>
      </c>
      <c r="J107" s="63">
        <f t="shared" si="31"/>
        <v>1321.2</v>
      </c>
      <c r="K107" s="82">
        <f t="shared" si="31"/>
        <v>0</v>
      </c>
      <c r="L107" s="82">
        <f t="shared" si="31"/>
        <v>0</v>
      </c>
      <c r="M107" s="82">
        <f t="shared" si="31"/>
        <v>0</v>
      </c>
      <c r="N107" s="82">
        <f t="shared" si="31"/>
        <v>0</v>
      </c>
    </row>
    <row r="108" spans="1:14" ht="15" customHeight="1" x14ac:dyDescent="0.25">
      <c r="A108" s="61">
        <v>100</v>
      </c>
      <c r="B108" s="106"/>
      <c r="C108" s="105"/>
      <c r="D108" s="103"/>
      <c r="E108" s="37" t="s">
        <v>4</v>
      </c>
      <c r="F108" s="37">
        <f>SUM(G108:N108)</f>
        <v>0</v>
      </c>
      <c r="G108" s="37">
        <f>0</f>
        <v>0</v>
      </c>
      <c r="H108" s="47">
        <f>0</f>
        <v>0</v>
      </c>
      <c r="I108" s="47">
        <f>0</f>
        <v>0</v>
      </c>
      <c r="J108" s="47">
        <f>0</f>
        <v>0</v>
      </c>
      <c r="K108" s="80">
        <f>0</f>
        <v>0</v>
      </c>
      <c r="L108" s="80">
        <f>0</f>
        <v>0</v>
      </c>
      <c r="M108" s="80">
        <f>0</f>
        <v>0</v>
      </c>
      <c r="N108" s="80">
        <f>0</f>
        <v>0</v>
      </c>
    </row>
    <row r="109" spans="1:14" ht="15" customHeight="1" x14ac:dyDescent="0.25">
      <c r="A109" s="61">
        <v>101</v>
      </c>
      <c r="B109" s="106"/>
      <c r="C109" s="105"/>
      <c r="D109" s="103"/>
      <c r="E109" s="37" t="s">
        <v>5</v>
      </c>
      <c r="F109" s="37">
        <f>SUM(G109:N109)</f>
        <v>5284.8</v>
      </c>
      <c r="G109" s="37">
        <v>1321.2</v>
      </c>
      <c r="H109" s="47">
        <v>1321.2</v>
      </c>
      <c r="I109" s="47">
        <v>1321.2</v>
      </c>
      <c r="J109" s="47">
        <v>1321.2</v>
      </c>
      <c r="K109" s="80">
        <v>0</v>
      </c>
      <c r="L109" s="80">
        <v>0</v>
      </c>
      <c r="M109" s="80">
        <v>0</v>
      </c>
      <c r="N109" s="80">
        <f>0</f>
        <v>0</v>
      </c>
    </row>
    <row r="110" spans="1:14" x14ac:dyDescent="0.25">
      <c r="A110" s="61">
        <v>102</v>
      </c>
      <c r="B110" s="106"/>
      <c r="C110" s="105"/>
      <c r="D110" s="103"/>
      <c r="E110" s="37" t="s">
        <v>6</v>
      </c>
      <c r="F110" s="37">
        <f>SUM(G110:N110)</f>
        <v>0</v>
      </c>
      <c r="G110" s="37">
        <f>0</f>
        <v>0</v>
      </c>
      <c r="H110" s="47">
        <f>0</f>
        <v>0</v>
      </c>
      <c r="I110" s="47">
        <f>0</f>
        <v>0</v>
      </c>
      <c r="J110" s="47">
        <f>0</f>
        <v>0</v>
      </c>
      <c r="K110" s="80">
        <f>0</f>
        <v>0</v>
      </c>
      <c r="L110" s="80">
        <f>0</f>
        <v>0</v>
      </c>
      <c r="M110" s="80">
        <f>0</f>
        <v>0</v>
      </c>
      <c r="N110" s="80">
        <f>0</f>
        <v>0</v>
      </c>
    </row>
    <row r="111" spans="1:14" ht="36" customHeight="1" x14ac:dyDescent="0.25">
      <c r="A111" s="61">
        <v>103</v>
      </c>
      <c r="B111" s="106"/>
      <c r="C111" s="105"/>
      <c r="D111" s="104"/>
      <c r="E111" s="37" t="s">
        <v>135</v>
      </c>
      <c r="F111" s="37">
        <f>SUM(G111:N111)</f>
        <v>0</v>
      </c>
      <c r="G111" s="37">
        <f>0</f>
        <v>0</v>
      </c>
      <c r="H111" s="47">
        <f>0</f>
        <v>0</v>
      </c>
      <c r="I111" s="47">
        <f>0</f>
        <v>0</v>
      </c>
      <c r="J111" s="47">
        <f>0</f>
        <v>0</v>
      </c>
      <c r="K111" s="80">
        <f>0</f>
        <v>0</v>
      </c>
      <c r="L111" s="80">
        <f>0</f>
        <v>0</v>
      </c>
      <c r="M111" s="80">
        <f>0</f>
        <v>0</v>
      </c>
      <c r="N111" s="80">
        <f>0</f>
        <v>0</v>
      </c>
    </row>
    <row r="112" spans="1:14" x14ac:dyDescent="0.25">
      <c r="A112" s="61">
        <v>104</v>
      </c>
      <c r="B112" s="106"/>
      <c r="C112" s="105"/>
      <c r="D112" s="102" t="s">
        <v>145</v>
      </c>
      <c r="E112" s="40" t="s">
        <v>3</v>
      </c>
      <c r="F112" s="40">
        <f>SUM(F113:F116)</f>
        <v>136</v>
      </c>
      <c r="G112" s="40">
        <f t="shared" ref="G112:N112" si="32">SUM(G113:G116)</f>
        <v>34</v>
      </c>
      <c r="H112" s="63">
        <f t="shared" si="32"/>
        <v>34</v>
      </c>
      <c r="I112" s="63">
        <f t="shared" si="32"/>
        <v>34</v>
      </c>
      <c r="J112" s="63">
        <f t="shared" si="32"/>
        <v>34</v>
      </c>
      <c r="K112" s="82">
        <f t="shared" si="32"/>
        <v>0</v>
      </c>
      <c r="L112" s="82">
        <f t="shared" si="32"/>
        <v>0</v>
      </c>
      <c r="M112" s="82">
        <f t="shared" si="32"/>
        <v>0</v>
      </c>
      <c r="N112" s="82">
        <f t="shared" si="32"/>
        <v>0</v>
      </c>
    </row>
    <row r="113" spans="1:14" ht="18" customHeight="1" x14ac:dyDescent="0.25">
      <c r="A113" s="61">
        <v>105</v>
      </c>
      <c r="B113" s="106"/>
      <c r="C113" s="105"/>
      <c r="D113" s="103"/>
      <c r="E113" s="37" t="s">
        <v>4</v>
      </c>
      <c r="F113" s="37">
        <f>SUM(G113:N113)</f>
        <v>0</v>
      </c>
      <c r="G113" s="37">
        <f>0</f>
        <v>0</v>
      </c>
      <c r="H113" s="47">
        <f>0</f>
        <v>0</v>
      </c>
      <c r="I113" s="47">
        <f>0</f>
        <v>0</v>
      </c>
      <c r="J113" s="47">
        <f>0</f>
        <v>0</v>
      </c>
      <c r="K113" s="80">
        <f>0</f>
        <v>0</v>
      </c>
      <c r="L113" s="80">
        <f>0</f>
        <v>0</v>
      </c>
      <c r="M113" s="80">
        <f>0</f>
        <v>0</v>
      </c>
      <c r="N113" s="80">
        <f>0</f>
        <v>0</v>
      </c>
    </row>
    <row r="114" spans="1:14" ht="18" customHeight="1" x14ac:dyDescent="0.25">
      <c r="A114" s="61">
        <v>106</v>
      </c>
      <c r="B114" s="106"/>
      <c r="C114" s="105"/>
      <c r="D114" s="103"/>
      <c r="E114" s="37" t="s">
        <v>5</v>
      </c>
      <c r="F114" s="37">
        <f>SUM(G114:N114)</f>
        <v>136</v>
      </c>
      <c r="G114" s="37">
        <v>34</v>
      </c>
      <c r="H114" s="47">
        <v>34</v>
      </c>
      <c r="I114" s="47">
        <v>34</v>
      </c>
      <c r="J114" s="47">
        <v>34</v>
      </c>
      <c r="K114" s="80">
        <v>0</v>
      </c>
      <c r="L114" s="80">
        <v>0</v>
      </c>
      <c r="M114" s="80">
        <v>0</v>
      </c>
      <c r="N114" s="80">
        <f>0</f>
        <v>0</v>
      </c>
    </row>
    <row r="115" spans="1:14" x14ac:dyDescent="0.25">
      <c r="A115" s="61">
        <v>107</v>
      </c>
      <c r="B115" s="106"/>
      <c r="C115" s="105"/>
      <c r="D115" s="103"/>
      <c r="E115" s="37" t="s">
        <v>6</v>
      </c>
      <c r="F115" s="37">
        <f>SUM(G115:N115)</f>
        <v>0</v>
      </c>
      <c r="G115" s="37">
        <f>0</f>
        <v>0</v>
      </c>
      <c r="H115" s="47">
        <f>0</f>
        <v>0</v>
      </c>
      <c r="I115" s="47">
        <f>0</f>
        <v>0</v>
      </c>
      <c r="J115" s="47">
        <f>0</f>
        <v>0</v>
      </c>
      <c r="K115" s="80">
        <f>0</f>
        <v>0</v>
      </c>
      <c r="L115" s="80">
        <f>0</f>
        <v>0</v>
      </c>
      <c r="M115" s="80">
        <f>0</f>
        <v>0</v>
      </c>
      <c r="N115" s="80">
        <f>0</f>
        <v>0</v>
      </c>
    </row>
    <row r="116" spans="1:14" ht="37.5" customHeight="1" x14ac:dyDescent="0.25">
      <c r="A116" s="61">
        <v>108</v>
      </c>
      <c r="B116" s="106"/>
      <c r="C116" s="105"/>
      <c r="D116" s="103"/>
      <c r="E116" s="37" t="s">
        <v>135</v>
      </c>
      <c r="F116" s="37">
        <f>SUM(G116:N116)</f>
        <v>0</v>
      </c>
      <c r="G116" s="37">
        <f>0</f>
        <v>0</v>
      </c>
      <c r="H116" s="47">
        <f>0</f>
        <v>0</v>
      </c>
      <c r="I116" s="47">
        <f>0</f>
        <v>0</v>
      </c>
      <c r="J116" s="47">
        <f>0</f>
        <v>0</v>
      </c>
      <c r="K116" s="80">
        <f>0</f>
        <v>0</v>
      </c>
      <c r="L116" s="80">
        <f>0</f>
        <v>0</v>
      </c>
      <c r="M116" s="80">
        <f>0</f>
        <v>0</v>
      </c>
      <c r="N116" s="80">
        <f>0</f>
        <v>0</v>
      </c>
    </row>
    <row r="117" spans="1:14" ht="17.25" customHeight="1" x14ac:dyDescent="0.25">
      <c r="A117" s="61">
        <v>109</v>
      </c>
      <c r="B117" s="99"/>
      <c r="C117" s="102" t="s">
        <v>53</v>
      </c>
      <c r="D117" s="105" t="s">
        <v>8</v>
      </c>
      <c r="E117" s="40" t="s">
        <v>3</v>
      </c>
      <c r="F117" s="87">
        <f>SUM(F118:F121)</f>
        <v>919024.39999999991</v>
      </c>
      <c r="G117" s="40">
        <f t="shared" ref="G117:N117" si="33">SUM(G118:G121)</f>
        <v>87741.7</v>
      </c>
      <c r="H117" s="72">
        <f t="shared" si="33"/>
        <v>84343.500000000015</v>
      </c>
      <c r="I117" s="72">
        <f t="shared" si="33"/>
        <v>65144.7</v>
      </c>
      <c r="J117" s="63">
        <f t="shared" si="33"/>
        <v>66594.5</v>
      </c>
      <c r="K117" s="82">
        <f t="shared" si="33"/>
        <v>76900</v>
      </c>
      <c r="L117" s="82">
        <f t="shared" si="33"/>
        <v>76900</v>
      </c>
      <c r="M117" s="82">
        <f t="shared" si="33"/>
        <v>76900</v>
      </c>
      <c r="N117" s="82">
        <f t="shared" si="33"/>
        <v>384500</v>
      </c>
    </row>
    <row r="118" spans="1:14" ht="17.25" customHeight="1" x14ac:dyDescent="0.25">
      <c r="A118" s="61">
        <v>110</v>
      </c>
      <c r="B118" s="100"/>
      <c r="C118" s="103"/>
      <c r="D118" s="105"/>
      <c r="E118" s="37" t="s">
        <v>4</v>
      </c>
      <c r="F118" s="37">
        <f>SUM(G118:N118)</f>
        <v>0</v>
      </c>
      <c r="G118" s="37">
        <f>G113+G108+G103+G98</f>
        <v>0</v>
      </c>
      <c r="H118" s="47">
        <f t="shared" ref="H118:N118" si="34">H113+H108+H103+H98</f>
        <v>0</v>
      </c>
      <c r="I118" s="47">
        <f t="shared" si="34"/>
        <v>0</v>
      </c>
      <c r="J118" s="47">
        <f t="shared" si="34"/>
        <v>0</v>
      </c>
      <c r="K118" s="80">
        <f t="shared" si="34"/>
        <v>0</v>
      </c>
      <c r="L118" s="80">
        <f t="shared" si="34"/>
        <v>0</v>
      </c>
      <c r="M118" s="80">
        <f t="shared" si="34"/>
        <v>0</v>
      </c>
      <c r="N118" s="80">
        <f t="shared" si="34"/>
        <v>0</v>
      </c>
    </row>
    <row r="119" spans="1:14" ht="17.25" customHeight="1" x14ac:dyDescent="0.25">
      <c r="A119" s="61">
        <v>111</v>
      </c>
      <c r="B119" s="100"/>
      <c r="C119" s="103"/>
      <c r="D119" s="105"/>
      <c r="E119" s="37" t="s">
        <v>5</v>
      </c>
      <c r="F119" s="37">
        <f>SUM(G119:N119)</f>
        <v>12776.7</v>
      </c>
      <c r="G119" s="37">
        <f t="shared" ref="G119:N121" si="35">G114+G109+G104+G99</f>
        <v>7315.2</v>
      </c>
      <c r="H119" s="47">
        <f t="shared" si="35"/>
        <v>2751.1000000000004</v>
      </c>
      <c r="I119" s="47">
        <f t="shared" si="35"/>
        <v>1355.2</v>
      </c>
      <c r="J119" s="47">
        <f t="shared" si="35"/>
        <v>1355.2</v>
      </c>
      <c r="K119" s="80">
        <f t="shared" si="35"/>
        <v>0</v>
      </c>
      <c r="L119" s="80">
        <f t="shared" si="35"/>
        <v>0</v>
      </c>
      <c r="M119" s="80">
        <f>M114+M109+M104+M99</f>
        <v>0</v>
      </c>
      <c r="N119" s="80">
        <f t="shared" si="35"/>
        <v>0</v>
      </c>
    </row>
    <row r="120" spans="1:14" ht="17.25" customHeight="1" x14ac:dyDescent="0.25">
      <c r="A120" s="61">
        <v>112</v>
      </c>
      <c r="B120" s="100"/>
      <c r="C120" s="103"/>
      <c r="D120" s="105"/>
      <c r="E120" s="37" t="s">
        <v>6</v>
      </c>
      <c r="F120" s="74">
        <f>SUM(G120:N120)</f>
        <v>906247.7</v>
      </c>
      <c r="G120" s="37">
        <f t="shared" si="35"/>
        <v>80426.5</v>
      </c>
      <c r="H120" s="71">
        <f t="shared" si="35"/>
        <v>81592.400000000009</v>
      </c>
      <c r="I120" s="71">
        <f t="shared" si="35"/>
        <v>63789.5</v>
      </c>
      <c r="J120" s="47">
        <f t="shared" si="35"/>
        <v>65239.3</v>
      </c>
      <c r="K120" s="80">
        <f t="shared" si="35"/>
        <v>76900</v>
      </c>
      <c r="L120" s="80">
        <f t="shared" si="35"/>
        <v>76900</v>
      </c>
      <c r="M120" s="80">
        <f t="shared" si="35"/>
        <v>76900</v>
      </c>
      <c r="N120" s="80">
        <f t="shared" si="35"/>
        <v>384500</v>
      </c>
    </row>
    <row r="121" spans="1:14" ht="33" customHeight="1" x14ac:dyDescent="0.25">
      <c r="A121" s="61">
        <v>113</v>
      </c>
      <c r="B121" s="101"/>
      <c r="C121" s="104"/>
      <c r="D121" s="105"/>
      <c r="E121" s="37" t="s">
        <v>135</v>
      </c>
      <c r="F121" s="37">
        <f>SUM(G121:N121)</f>
        <v>0</v>
      </c>
      <c r="G121" s="37">
        <f t="shared" si="35"/>
        <v>0</v>
      </c>
      <c r="H121" s="47">
        <f t="shared" si="35"/>
        <v>0</v>
      </c>
      <c r="I121" s="47">
        <f t="shared" si="35"/>
        <v>0</v>
      </c>
      <c r="J121" s="47">
        <f t="shared" si="35"/>
        <v>0</v>
      </c>
      <c r="K121" s="80">
        <f t="shared" si="35"/>
        <v>0</v>
      </c>
      <c r="L121" s="80">
        <f t="shared" si="35"/>
        <v>0</v>
      </c>
      <c r="M121" s="80">
        <f t="shared" si="35"/>
        <v>0</v>
      </c>
      <c r="N121" s="80">
        <f t="shared" si="35"/>
        <v>0</v>
      </c>
    </row>
    <row r="122" spans="1:14" ht="15.75" customHeight="1" x14ac:dyDescent="0.25">
      <c r="A122" s="61">
        <v>114</v>
      </c>
      <c r="B122" s="106" t="s">
        <v>43</v>
      </c>
      <c r="C122" s="105" t="s">
        <v>55</v>
      </c>
      <c r="D122" s="105" t="s">
        <v>12</v>
      </c>
      <c r="E122" s="40" t="s">
        <v>3</v>
      </c>
      <c r="F122" s="87">
        <f>SUM(F123:F126)</f>
        <v>102606.39999999999</v>
      </c>
      <c r="G122" s="40">
        <f t="shared" ref="G122:N122" si="36">SUM(G123:G126)</f>
        <v>54733.9</v>
      </c>
      <c r="H122" s="72">
        <f>SUM(H123:H126)</f>
        <v>15899.1</v>
      </c>
      <c r="I122" s="63">
        <f t="shared" si="36"/>
        <v>15899.2</v>
      </c>
      <c r="J122" s="63">
        <f t="shared" si="36"/>
        <v>12474.2</v>
      </c>
      <c r="K122" s="82">
        <f t="shared" si="36"/>
        <v>1800</v>
      </c>
      <c r="L122" s="82">
        <f t="shared" si="36"/>
        <v>1800</v>
      </c>
      <c r="M122" s="82">
        <f t="shared" si="36"/>
        <v>0</v>
      </c>
      <c r="N122" s="82">
        <f t="shared" si="36"/>
        <v>0</v>
      </c>
    </row>
    <row r="123" spans="1:14" ht="16.5" customHeight="1" x14ac:dyDescent="0.25">
      <c r="A123" s="61">
        <v>115</v>
      </c>
      <c r="B123" s="106"/>
      <c r="C123" s="105"/>
      <c r="D123" s="105"/>
      <c r="E123" s="37" t="s">
        <v>4</v>
      </c>
      <c r="F123" s="37">
        <f>SUM(G123:N123)</f>
        <v>29191.999999999996</v>
      </c>
      <c r="G123" s="37">
        <v>17124.599999999999</v>
      </c>
      <c r="H123" s="47">
        <v>3966.1</v>
      </c>
      <c r="I123" s="47">
        <v>3966.1</v>
      </c>
      <c r="J123" s="47">
        <v>4135.2</v>
      </c>
      <c r="K123" s="80">
        <v>0</v>
      </c>
      <c r="L123" s="80">
        <v>0</v>
      </c>
      <c r="M123" s="80">
        <v>0</v>
      </c>
      <c r="N123" s="80">
        <v>0</v>
      </c>
    </row>
    <row r="124" spans="1:14" ht="16.5" customHeight="1" x14ac:dyDescent="0.25">
      <c r="A124" s="61">
        <v>116</v>
      </c>
      <c r="B124" s="106"/>
      <c r="C124" s="105"/>
      <c r="D124" s="105"/>
      <c r="E124" s="37" t="s">
        <v>5</v>
      </c>
      <c r="F124" s="37">
        <f>SUM(G124:N124)</f>
        <v>48027.4</v>
      </c>
      <c r="G124" s="37">
        <v>29152.7</v>
      </c>
      <c r="H124" s="47">
        <v>6203.4</v>
      </c>
      <c r="I124" s="47">
        <v>6203.5</v>
      </c>
      <c r="J124" s="47">
        <v>6467.8</v>
      </c>
      <c r="K124" s="80">
        <v>0</v>
      </c>
      <c r="L124" s="80">
        <v>0</v>
      </c>
      <c r="M124" s="80">
        <v>0</v>
      </c>
      <c r="N124" s="80">
        <v>0</v>
      </c>
    </row>
    <row r="125" spans="1:14" ht="16.5" customHeight="1" x14ac:dyDescent="0.25">
      <c r="A125" s="61">
        <v>117</v>
      </c>
      <c r="B125" s="106"/>
      <c r="C125" s="105"/>
      <c r="D125" s="105"/>
      <c r="E125" s="37" t="s">
        <v>6</v>
      </c>
      <c r="F125" s="74">
        <f>SUM(G125:N125)</f>
        <v>25387.000000000004</v>
      </c>
      <c r="G125" s="47">
        <v>8456.6</v>
      </c>
      <c r="H125" s="71">
        <f>1794.7+3934.9</f>
        <v>5729.6</v>
      </c>
      <c r="I125" s="47">
        <f>1794.7+3934.9</f>
        <v>5729.6</v>
      </c>
      <c r="J125" s="47">
        <v>1871.2</v>
      </c>
      <c r="K125" s="80">
        <v>1800</v>
      </c>
      <c r="L125" s="80">
        <v>1800</v>
      </c>
      <c r="M125" s="80">
        <v>0</v>
      </c>
      <c r="N125" s="80">
        <v>0</v>
      </c>
    </row>
    <row r="126" spans="1:14" ht="33" customHeight="1" x14ac:dyDescent="0.25">
      <c r="A126" s="61">
        <v>118</v>
      </c>
      <c r="B126" s="106"/>
      <c r="C126" s="105"/>
      <c r="D126" s="105"/>
      <c r="E126" s="37" t="s">
        <v>135</v>
      </c>
      <c r="F126" s="37">
        <f>SUM(G126:N126)</f>
        <v>0</v>
      </c>
      <c r="G126" s="37">
        <v>0</v>
      </c>
      <c r="H126" s="47">
        <v>0</v>
      </c>
      <c r="I126" s="47">
        <v>0</v>
      </c>
      <c r="J126" s="47">
        <v>0</v>
      </c>
      <c r="K126" s="80">
        <v>0</v>
      </c>
      <c r="L126" s="80">
        <v>0</v>
      </c>
      <c r="M126" s="80">
        <v>0</v>
      </c>
      <c r="N126" s="80">
        <v>0</v>
      </c>
    </row>
    <row r="127" spans="1:14" x14ac:dyDescent="0.25">
      <c r="A127" s="61">
        <v>119</v>
      </c>
      <c r="B127" s="102"/>
      <c r="C127" s="102" t="s">
        <v>15</v>
      </c>
      <c r="D127" s="114" t="s">
        <v>8</v>
      </c>
      <c r="E127" s="40" t="s">
        <v>3</v>
      </c>
      <c r="F127" s="87">
        <f>SUM(F128:F131)</f>
        <v>1092008.7</v>
      </c>
      <c r="G127" s="40">
        <f t="shared" ref="G127:N127" si="37">SUM(G128:G131)</f>
        <v>154699.09999999998</v>
      </c>
      <c r="H127" s="72">
        <f t="shared" si="37"/>
        <v>120571.1</v>
      </c>
      <c r="I127" s="63">
        <f t="shared" si="37"/>
        <v>85894.3</v>
      </c>
      <c r="J127" s="63">
        <f t="shared" si="37"/>
        <v>86404.2</v>
      </c>
      <c r="K127" s="82">
        <f t="shared" si="37"/>
        <v>80780</v>
      </c>
      <c r="L127" s="82">
        <f t="shared" si="37"/>
        <v>80780</v>
      </c>
      <c r="M127" s="82">
        <f t="shared" si="37"/>
        <v>80480</v>
      </c>
      <c r="N127" s="82">
        <f t="shared" si="37"/>
        <v>402400</v>
      </c>
    </row>
    <row r="128" spans="1:14" ht="16.899999999999999" customHeight="1" x14ac:dyDescent="0.25">
      <c r="A128" s="61">
        <v>120</v>
      </c>
      <c r="B128" s="103"/>
      <c r="C128" s="103"/>
      <c r="D128" s="114"/>
      <c r="E128" s="37" t="s">
        <v>4</v>
      </c>
      <c r="F128" s="37">
        <f>SUM(G128:N128)</f>
        <v>29191.999999999996</v>
      </c>
      <c r="G128" s="37">
        <f>G123+G58+G73+G78+G88+G93+G98+G103+G108+G113+G63</f>
        <v>17124.599999999999</v>
      </c>
      <c r="H128" s="47">
        <f t="shared" ref="H128:N128" si="38">H123+H58+H73+H78+H88+H93+H98+H103+H108+H113+H63</f>
        <v>3966.1</v>
      </c>
      <c r="I128" s="47">
        <f t="shared" si="38"/>
        <v>3966.1</v>
      </c>
      <c r="J128" s="47">
        <f t="shared" si="38"/>
        <v>4135.2</v>
      </c>
      <c r="K128" s="80">
        <f t="shared" si="38"/>
        <v>0</v>
      </c>
      <c r="L128" s="80">
        <f t="shared" si="38"/>
        <v>0</v>
      </c>
      <c r="M128" s="80">
        <f t="shared" si="38"/>
        <v>0</v>
      </c>
      <c r="N128" s="80">
        <f t="shared" si="38"/>
        <v>0</v>
      </c>
    </row>
    <row r="129" spans="1:14" ht="18" customHeight="1" x14ac:dyDescent="0.25">
      <c r="A129" s="61">
        <v>121</v>
      </c>
      <c r="B129" s="103"/>
      <c r="C129" s="103"/>
      <c r="D129" s="114"/>
      <c r="E129" s="37" t="s">
        <v>5</v>
      </c>
      <c r="F129" s="37">
        <f>SUM(G129:N129)</f>
        <v>65733</v>
      </c>
      <c r="G129" s="37">
        <f>G124+G59+G74+G79+G89+G94+G99+G104+G109+G114+G64</f>
        <v>37763.299999999996</v>
      </c>
      <c r="H129" s="47">
        <f>H124+H59+H74+H79+H89+H94+H99+H104+H109+H114+H64</f>
        <v>11238.4</v>
      </c>
      <c r="I129" s="47">
        <f t="shared" ref="I129:N129" si="39">I124+I59+I74+I79+I89+I94+I99+I104+I109+I114+I64</f>
        <v>8233.5</v>
      </c>
      <c r="J129" s="47">
        <f t="shared" si="39"/>
        <v>8497.8000000000011</v>
      </c>
      <c r="K129" s="80">
        <f t="shared" si="39"/>
        <v>0</v>
      </c>
      <c r="L129" s="80">
        <f t="shared" si="39"/>
        <v>0</v>
      </c>
      <c r="M129" s="80">
        <f t="shared" si="39"/>
        <v>0</v>
      </c>
      <c r="N129" s="80">
        <f t="shared" si="39"/>
        <v>0</v>
      </c>
    </row>
    <row r="130" spans="1:14" ht="15.6" customHeight="1" x14ac:dyDescent="0.25">
      <c r="A130" s="61">
        <v>122</v>
      </c>
      <c r="B130" s="103"/>
      <c r="C130" s="103"/>
      <c r="D130" s="114"/>
      <c r="E130" s="37" t="s">
        <v>6</v>
      </c>
      <c r="F130" s="74">
        <f>SUM(G130:N130)</f>
        <v>997083.7</v>
      </c>
      <c r="G130" s="37">
        <f t="shared" ref="G130:N131" si="40">G125+G60+G75+G80+G90+G95+G100+G105+G110+G115+G65</f>
        <v>99811.199999999997</v>
      </c>
      <c r="H130" s="71">
        <f t="shared" si="40"/>
        <v>105366.6</v>
      </c>
      <c r="I130" s="47">
        <f t="shared" si="40"/>
        <v>73694.7</v>
      </c>
      <c r="J130" s="47">
        <f t="shared" si="40"/>
        <v>73771.199999999997</v>
      </c>
      <c r="K130" s="80">
        <f t="shared" si="40"/>
        <v>80780</v>
      </c>
      <c r="L130" s="80">
        <f t="shared" si="40"/>
        <v>80780</v>
      </c>
      <c r="M130" s="80">
        <f t="shared" si="40"/>
        <v>80480</v>
      </c>
      <c r="N130" s="80">
        <f t="shared" si="40"/>
        <v>402400</v>
      </c>
    </row>
    <row r="131" spans="1:14" ht="29.45" customHeight="1" x14ac:dyDescent="0.25">
      <c r="A131" s="61">
        <v>123</v>
      </c>
      <c r="B131" s="104"/>
      <c r="C131" s="104"/>
      <c r="D131" s="114"/>
      <c r="E131" s="37" t="s">
        <v>135</v>
      </c>
      <c r="F131" s="37">
        <f>SUM(G131:N131)</f>
        <v>0</v>
      </c>
      <c r="G131" s="37">
        <f t="shared" si="40"/>
        <v>0</v>
      </c>
      <c r="H131" s="47">
        <f t="shared" si="40"/>
        <v>0</v>
      </c>
      <c r="I131" s="47">
        <f t="shared" si="40"/>
        <v>0</v>
      </c>
      <c r="J131" s="47">
        <f t="shared" si="40"/>
        <v>0</v>
      </c>
      <c r="K131" s="80">
        <f t="shared" si="40"/>
        <v>0</v>
      </c>
      <c r="L131" s="80">
        <f t="shared" si="40"/>
        <v>0</v>
      </c>
      <c r="M131" s="80">
        <f t="shared" si="40"/>
        <v>0</v>
      </c>
      <c r="N131" s="80">
        <f t="shared" si="40"/>
        <v>0</v>
      </c>
    </row>
    <row r="132" spans="1:14" x14ac:dyDescent="0.25">
      <c r="A132" s="61">
        <v>124</v>
      </c>
      <c r="B132" s="105"/>
      <c r="C132" s="111" t="s">
        <v>7</v>
      </c>
      <c r="D132" s="107" t="s">
        <v>8</v>
      </c>
      <c r="E132" s="40" t="s">
        <v>3</v>
      </c>
      <c r="F132" s="87">
        <f>SUM(F133:F136)</f>
        <v>2682007.1</v>
      </c>
      <c r="G132" s="40">
        <f t="shared" ref="G132:N132" si="41">SUM(G133:G136)</f>
        <v>365649.7</v>
      </c>
      <c r="H132" s="72">
        <f t="shared" si="41"/>
        <v>254568.9</v>
      </c>
      <c r="I132" s="63">
        <f t="shared" si="41"/>
        <v>192704.30000000002</v>
      </c>
      <c r="J132" s="63">
        <f t="shared" si="41"/>
        <v>201404.2</v>
      </c>
      <c r="K132" s="82">
        <f t="shared" si="41"/>
        <v>197310</v>
      </c>
      <c r="L132" s="82">
        <f t="shared" si="41"/>
        <v>197310</v>
      </c>
      <c r="M132" s="82">
        <f t="shared" si="41"/>
        <v>195510</v>
      </c>
      <c r="N132" s="82">
        <f t="shared" si="41"/>
        <v>1077550</v>
      </c>
    </row>
    <row r="133" spans="1:14" ht="22.5" customHeight="1" x14ac:dyDescent="0.25">
      <c r="A133" s="61">
        <v>125</v>
      </c>
      <c r="B133" s="105"/>
      <c r="C133" s="112"/>
      <c r="D133" s="108"/>
      <c r="E133" s="37" t="s">
        <v>4</v>
      </c>
      <c r="F133" s="37">
        <f>SUM(G133:N133)</f>
        <v>29191.999999999996</v>
      </c>
      <c r="G133" s="37">
        <f t="shared" ref="G133:N136" si="42">G41+G52+G128</f>
        <v>17124.599999999999</v>
      </c>
      <c r="H133" s="47">
        <f t="shared" si="42"/>
        <v>3966.1</v>
      </c>
      <c r="I133" s="47">
        <f t="shared" si="42"/>
        <v>3966.1</v>
      </c>
      <c r="J133" s="47">
        <f t="shared" si="42"/>
        <v>4135.2</v>
      </c>
      <c r="K133" s="80">
        <f t="shared" si="42"/>
        <v>0</v>
      </c>
      <c r="L133" s="80">
        <f t="shared" si="42"/>
        <v>0</v>
      </c>
      <c r="M133" s="80">
        <f t="shared" si="42"/>
        <v>0</v>
      </c>
      <c r="N133" s="80">
        <f t="shared" si="42"/>
        <v>0</v>
      </c>
    </row>
    <row r="134" spans="1:14" ht="32.25" customHeight="1" x14ac:dyDescent="0.25">
      <c r="A134" s="61">
        <v>126</v>
      </c>
      <c r="B134" s="105"/>
      <c r="C134" s="112"/>
      <c r="D134" s="108"/>
      <c r="E134" s="37" t="s">
        <v>5</v>
      </c>
      <c r="F134" s="37">
        <f>SUM(G134:N134)</f>
        <v>157926.39999999997</v>
      </c>
      <c r="G134" s="37">
        <f t="shared" si="42"/>
        <v>129956.69999999998</v>
      </c>
      <c r="H134" s="47">
        <f>H42+H53+H129</f>
        <v>11238.4</v>
      </c>
      <c r="I134" s="47">
        <f t="shared" si="42"/>
        <v>8233.5</v>
      </c>
      <c r="J134" s="47">
        <f t="shared" si="42"/>
        <v>8497.8000000000011</v>
      </c>
      <c r="K134" s="80">
        <f t="shared" si="42"/>
        <v>0</v>
      </c>
      <c r="L134" s="80">
        <f t="shared" si="42"/>
        <v>0</v>
      </c>
      <c r="M134" s="80">
        <f t="shared" si="42"/>
        <v>0</v>
      </c>
      <c r="N134" s="80">
        <f t="shared" si="42"/>
        <v>0</v>
      </c>
    </row>
    <row r="135" spans="1:14" ht="15.75" customHeight="1" x14ac:dyDescent="0.25">
      <c r="A135" s="61">
        <v>127</v>
      </c>
      <c r="B135" s="105"/>
      <c r="C135" s="112"/>
      <c r="D135" s="108"/>
      <c r="E135" s="37" t="s">
        <v>6</v>
      </c>
      <c r="F135" s="74">
        <f>SUM(G135:N135)</f>
        <v>2494888.7000000002</v>
      </c>
      <c r="G135" s="37">
        <f t="shared" si="42"/>
        <v>218568.40000000002</v>
      </c>
      <c r="H135" s="71">
        <f t="shared" si="42"/>
        <v>239364.4</v>
      </c>
      <c r="I135" s="47">
        <f t="shared" si="42"/>
        <v>180504.7</v>
      </c>
      <c r="J135" s="47">
        <f t="shared" si="42"/>
        <v>188771.20000000001</v>
      </c>
      <c r="K135" s="80">
        <f t="shared" si="42"/>
        <v>197310</v>
      </c>
      <c r="L135" s="80">
        <f t="shared" si="42"/>
        <v>197310</v>
      </c>
      <c r="M135" s="80">
        <f t="shared" si="42"/>
        <v>195510</v>
      </c>
      <c r="N135" s="80">
        <f t="shared" si="42"/>
        <v>1077550</v>
      </c>
    </row>
    <row r="136" spans="1:14" ht="32.25" customHeight="1" x14ac:dyDescent="0.25">
      <c r="A136" s="61">
        <v>128</v>
      </c>
      <c r="B136" s="105"/>
      <c r="C136" s="113"/>
      <c r="D136" s="109"/>
      <c r="E136" s="37" t="s">
        <v>135</v>
      </c>
      <c r="F136" s="37">
        <f>SUM(G136:N136)</f>
        <v>0</v>
      </c>
      <c r="G136" s="37">
        <f t="shared" si="42"/>
        <v>0</v>
      </c>
      <c r="H136" s="47">
        <f t="shared" si="42"/>
        <v>0</v>
      </c>
      <c r="I136" s="47">
        <f t="shared" si="42"/>
        <v>0</v>
      </c>
      <c r="J136" s="47">
        <f t="shared" si="42"/>
        <v>0</v>
      </c>
      <c r="K136" s="80">
        <f t="shared" si="42"/>
        <v>0</v>
      </c>
      <c r="L136" s="80">
        <f t="shared" si="42"/>
        <v>0</v>
      </c>
      <c r="M136" s="80">
        <f t="shared" si="42"/>
        <v>0</v>
      </c>
      <c r="N136" s="80">
        <f t="shared" si="42"/>
        <v>0</v>
      </c>
    </row>
    <row r="137" spans="1:14" x14ac:dyDescent="0.25">
      <c r="A137" s="61">
        <v>129</v>
      </c>
      <c r="B137" s="110" t="s">
        <v>9</v>
      </c>
      <c r="C137" s="110"/>
      <c r="D137" s="110"/>
      <c r="E137" s="110"/>
      <c r="F137" s="110"/>
      <c r="G137" s="110"/>
      <c r="H137" s="68"/>
      <c r="I137" s="69"/>
      <c r="J137" s="69"/>
      <c r="K137" s="3"/>
      <c r="L137" s="3"/>
      <c r="M137" s="3"/>
      <c r="N137" s="3"/>
    </row>
    <row r="138" spans="1:14" x14ac:dyDescent="0.25">
      <c r="A138" s="61">
        <v>130</v>
      </c>
      <c r="B138" s="102"/>
      <c r="C138" s="102" t="s">
        <v>10</v>
      </c>
      <c r="D138" s="107" t="s">
        <v>8</v>
      </c>
      <c r="E138" s="40" t="s">
        <v>3</v>
      </c>
      <c r="F138" s="40">
        <f>SUM(F139:F142)</f>
        <v>31504.799999999999</v>
      </c>
      <c r="G138" s="40">
        <f t="shared" ref="G138:N138" si="43">SUM(G139:G142)</f>
        <v>29404.799999999999</v>
      </c>
      <c r="H138" s="63">
        <f t="shared" si="43"/>
        <v>2100</v>
      </c>
      <c r="I138" s="63">
        <f t="shared" si="43"/>
        <v>0</v>
      </c>
      <c r="J138" s="63">
        <f t="shared" si="43"/>
        <v>0</v>
      </c>
      <c r="K138" s="82">
        <f t="shared" si="43"/>
        <v>0</v>
      </c>
      <c r="L138" s="82">
        <f t="shared" si="43"/>
        <v>0</v>
      </c>
      <c r="M138" s="82">
        <f t="shared" si="43"/>
        <v>0</v>
      </c>
      <c r="N138" s="82">
        <f t="shared" si="43"/>
        <v>0</v>
      </c>
    </row>
    <row r="139" spans="1:14" ht="17.25" customHeight="1" x14ac:dyDescent="0.25">
      <c r="A139" s="61">
        <v>131</v>
      </c>
      <c r="B139" s="103"/>
      <c r="C139" s="103"/>
      <c r="D139" s="108"/>
      <c r="E139" s="37" t="s">
        <v>4</v>
      </c>
      <c r="F139" s="37">
        <f>SUM(G139:N139)</f>
        <v>0</v>
      </c>
      <c r="G139" s="37">
        <v>0</v>
      </c>
      <c r="H139" s="47">
        <v>0</v>
      </c>
      <c r="I139" s="47">
        <v>0</v>
      </c>
      <c r="J139" s="47">
        <v>0</v>
      </c>
      <c r="K139" s="80">
        <v>0</v>
      </c>
      <c r="L139" s="80">
        <v>0</v>
      </c>
      <c r="M139" s="80">
        <v>0</v>
      </c>
      <c r="N139" s="80">
        <v>0</v>
      </c>
    </row>
    <row r="140" spans="1:14" ht="31.5" customHeight="1" x14ac:dyDescent="0.25">
      <c r="A140" s="61">
        <v>132</v>
      </c>
      <c r="B140" s="103"/>
      <c r="C140" s="103"/>
      <c r="D140" s="108"/>
      <c r="E140" s="37" t="s">
        <v>5</v>
      </c>
      <c r="F140" s="37">
        <f>SUM(G140:N140)</f>
        <v>26947.599999999999</v>
      </c>
      <c r="G140" s="37">
        <f>26947.6</f>
        <v>26947.599999999999</v>
      </c>
      <c r="H140" s="47">
        <v>0</v>
      </c>
      <c r="I140" s="47">
        <v>0</v>
      </c>
      <c r="J140" s="47">
        <v>0</v>
      </c>
      <c r="K140" s="80">
        <v>0</v>
      </c>
      <c r="L140" s="80">
        <v>0</v>
      </c>
      <c r="M140" s="80">
        <v>0</v>
      </c>
      <c r="N140" s="80">
        <v>0</v>
      </c>
    </row>
    <row r="141" spans="1:14" ht="15.75" customHeight="1" x14ac:dyDescent="0.25">
      <c r="A141" s="61">
        <v>133</v>
      </c>
      <c r="B141" s="103"/>
      <c r="C141" s="103"/>
      <c r="D141" s="108"/>
      <c r="E141" s="37" t="s">
        <v>6</v>
      </c>
      <c r="F141" s="37">
        <f>SUM(G141:N141)</f>
        <v>4557.2</v>
      </c>
      <c r="G141" s="37">
        <f>1418.3+263.9+775</f>
        <v>2457.1999999999998</v>
      </c>
      <c r="H141" s="47">
        <v>2100</v>
      </c>
      <c r="I141" s="47">
        <v>0</v>
      </c>
      <c r="J141" s="47">
        <v>0</v>
      </c>
      <c r="K141" s="80">
        <v>0</v>
      </c>
      <c r="L141" s="80">
        <v>0</v>
      </c>
      <c r="M141" s="80">
        <v>0</v>
      </c>
      <c r="N141" s="80">
        <v>0</v>
      </c>
    </row>
    <row r="142" spans="1:14" ht="31.5" customHeight="1" x14ac:dyDescent="0.25">
      <c r="A142" s="61">
        <v>134</v>
      </c>
      <c r="B142" s="103"/>
      <c r="C142" s="103"/>
      <c r="D142" s="108"/>
      <c r="E142" s="37" t="s">
        <v>135</v>
      </c>
      <c r="F142" s="37">
        <f>SUM(G142:N142)</f>
        <v>0</v>
      </c>
      <c r="G142" s="37">
        <v>0</v>
      </c>
      <c r="H142" s="47">
        <v>0</v>
      </c>
      <c r="I142" s="47">
        <v>0</v>
      </c>
      <c r="J142" s="47">
        <v>0</v>
      </c>
      <c r="K142" s="80">
        <v>0</v>
      </c>
      <c r="L142" s="80">
        <v>0</v>
      </c>
      <c r="M142" s="80">
        <v>0</v>
      </c>
      <c r="N142" s="80">
        <v>0</v>
      </c>
    </row>
    <row r="143" spans="1:14" ht="16.5" customHeight="1" x14ac:dyDescent="0.25">
      <c r="A143" s="61">
        <v>135</v>
      </c>
      <c r="B143" s="102"/>
      <c r="C143" s="102" t="s">
        <v>17</v>
      </c>
      <c r="D143" s="107" t="s">
        <v>8</v>
      </c>
      <c r="E143" s="40" t="s">
        <v>3</v>
      </c>
      <c r="F143" s="87">
        <f>SUM(F144:F147)</f>
        <v>2650502.2999999998</v>
      </c>
      <c r="G143" s="40">
        <f>SUM(G144:G147)</f>
        <v>336244.9</v>
      </c>
      <c r="H143" s="72">
        <f t="shared" ref="H143:N143" si="44">SUM(H144:H147)</f>
        <v>252468.9</v>
      </c>
      <c r="I143" s="63">
        <f t="shared" si="44"/>
        <v>192704.30000000002</v>
      </c>
      <c r="J143" s="63">
        <f t="shared" si="44"/>
        <v>201404.2</v>
      </c>
      <c r="K143" s="82">
        <f t="shared" si="44"/>
        <v>197310</v>
      </c>
      <c r="L143" s="82">
        <f t="shared" si="44"/>
        <v>197310</v>
      </c>
      <c r="M143" s="82">
        <f t="shared" si="44"/>
        <v>195510</v>
      </c>
      <c r="N143" s="82">
        <f t="shared" si="44"/>
        <v>1077550</v>
      </c>
    </row>
    <row r="144" spans="1:14" ht="16.5" customHeight="1" x14ac:dyDescent="0.25">
      <c r="A144" s="61">
        <v>136</v>
      </c>
      <c r="B144" s="103"/>
      <c r="C144" s="103"/>
      <c r="D144" s="108"/>
      <c r="E144" s="37" t="s">
        <v>4</v>
      </c>
      <c r="F144" s="37">
        <f>SUM(G144:N144)</f>
        <v>29191.999999999996</v>
      </c>
      <c r="G144" s="37">
        <f>G133-G139</f>
        <v>17124.599999999999</v>
      </c>
      <c r="H144" s="47">
        <f t="shared" ref="H144:N144" si="45">H133-H139</f>
        <v>3966.1</v>
      </c>
      <c r="I144" s="80">
        <f t="shared" si="45"/>
        <v>3966.1</v>
      </c>
      <c r="J144" s="80">
        <f t="shared" si="45"/>
        <v>4135.2</v>
      </c>
      <c r="K144" s="80">
        <f t="shared" si="45"/>
        <v>0</v>
      </c>
      <c r="L144" s="80">
        <f t="shared" si="45"/>
        <v>0</v>
      </c>
      <c r="M144" s="80">
        <f t="shared" si="45"/>
        <v>0</v>
      </c>
      <c r="N144" s="80">
        <f t="shared" si="45"/>
        <v>0</v>
      </c>
    </row>
    <row r="145" spans="1:14" ht="36" customHeight="1" x14ac:dyDescent="0.25">
      <c r="A145" s="61">
        <v>137</v>
      </c>
      <c r="B145" s="103"/>
      <c r="C145" s="103"/>
      <c r="D145" s="108"/>
      <c r="E145" s="37" t="s">
        <v>5</v>
      </c>
      <c r="F145" s="37">
        <f>SUM(G145:N145)</f>
        <v>130978.79999999997</v>
      </c>
      <c r="G145" s="37">
        <f t="shared" ref="G145:J147" si="46">G134-G140</f>
        <v>103009.09999999998</v>
      </c>
      <c r="H145" s="47">
        <f t="shared" si="46"/>
        <v>11238.4</v>
      </c>
      <c r="I145" s="80">
        <f t="shared" si="46"/>
        <v>8233.5</v>
      </c>
      <c r="J145" s="80">
        <f t="shared" si="46"/>
        <v>8497.8000000000011</v>
      </c>
      <c r="K145" s="80">
        <f t="shared" ref="K145:N145" si="47">K134-K140</f>
        <v>0</v>
      </c>
      <c r="L145" s="80">
        <f t="shared" si="47"/>
        <v>0</v>
      </c>
      <c r="M145" s="80">
        <f t="shared" si="47"/>
        <v>0</v>
      </c>
      <c r="N145" s="80">
        <f t="shared" si="47"/>
        <v>0</v>
      </c>
    </row>
    <row r="146" spans="1:14" ht="16.5" customHeight="1" x14ac:dyDescent="0.25">
      <c r="A146" s="61">
        <v>138</v>
      </c>
      <c r="B146" s="103"/>
      <c r="C146" s="103"/>
      <c r="D146" s="108"/>
      <c r="E146" s="37" t="s">
        <v>6</v>
      </c>
      <c r="F146" s="74">
        <f>SUM(G146:N146)</f>
        <v>2490331.5</v>
      </c>
      <c r="G146" s="37">
        <f t="shared" si="46"/>
        <v>216111.2</v>
      </c>
      <c r="H146" s="71">
        <f t="shared" si="46"/>
        <v>237264.4</v>
      </c>
      <c r="I146" s="80">
        <f t="shared" si="46"/>
        <v>180504.7</v>
      </c>
      <c r="J146" s="80">
        <f t="shared" si="46"/>
        <v>188771.20000000001</v>
      </c>
      <c r="K146" s="80">
        <f t="shared" ref="K146:N146" si="48">K135-K141</f>
        <v>197310</v>
      </c>
      <c r="L146" s="80">
        <f t="shared" si="48"/>
        <v>197310</v>
      </c>
      <c r="M146" s="80">
        <f t="shared" si="48"/>
        <v>195510</v>
      </c>
      <c r="N146" s="80">
        <f t="shared" si="48"/>
        <v>1077550</v>
      </c>
    </row>
    <row r="147" spans="1:14" ht="30" customHeight="1" x14ac:dyDescent="0.25">
      <c r="A147" s="61">
        <v>139</v>
      </c>
      <c r="B147" s="104"/>
      <c r="C147" s="104"/>
      <c r="D147" s="109"/>
      <c r="E147" s="37" t="s">
        <v>135</v>
      </c>
      <c r="F147" s="37">
        <f>SUM(G147:N147)</f>
        <v>0</v>
      </c>
      <c r="G147" s="37">
        <f t="shared" si="46"/>
        <v>0</v>
      </c>
      <c r="H147" s="47">
        <f t="shared" si="46"/>
        <v>0</v>
      </c>
      <c r="I147" s="80">
        <f t="shared" si="46"/>
        <v>0</v>
      </c>
      <c r="J147" s="80">
        <f t="shared" si="46"/>
        <v>0</v>
      </c>
      <c r="K147" s="80">
        <f t="shared" ref="K147:N147" si="49">K136-K142</f>
        <v>0</v>
      </c>
      <c r="L147" s="80">
        <f t="shared" si="49"/>
        <v>0</v>
      </c>
      <c r="M147" s="80">
        <f t="shared" si="49"/>
        <v>0</v>
      </c>
      <c r="N147" s="80">
        <f t="shared" si="49"/>
        <v>0</v>
      </c>
    </row>
    <row r="148" spans="1:14" x14ac:dyDescent="0.25">
      <c r="A148" s="61">
        <v>140</v>
      </c>
      <c r="B148" s="110" t="s">
        <v>9</v>
      </c>
      <c r="C148" s="110"/>
      <c r="D148" s="110"/>
      <c r="E148" s="110"/>
      <c r="F148" s="110"/>
      <c r="G148" s="110"/>
      <c r="H148" s="68"/>
      <c r="I148" s="70"/>
      <c r="J148" s="70"/>
      <c r="K148" s="3"/>
      <c r="L148" s="3"/>
      <c r="M148" s="3"/>
      <c r="N148" s="3"/>
    </row>
    <row r="149" spans="1:14" ht="26.25" customHeight="1" x14ac:dyDescent="0.25">
      <c r="A149" s="61">
        <v>141</v>
      </c>
      <c r="B149" s="102"/>
      <c r="C149" s="102" t="s">
        <v>27</v>
      </c>
      <c r="D149" s="102" t="s">
        <v>12</v>
      </c>
      <c r="E149" s="40" t="s">
        <v>3</v>
      </c>
      <c r="F149" s="87">
        <f>SUM(F150:F153)</f>
        <v>2647098.7999999998</v>
      </c>
      <c r="G149" s="40">
        <f t="shared" ref="G149:N149" si="50">SUM(G150:G153)</f>
        <v>359578.6</v>
      </c>
      <c r="H149" s="72">
        <f t="shared" si="50"/>
        <v>248208.5</v>
      </c>
      <c r="I149" s="63">
        <f t="shared" si="50"/>
        <v>189385.90000000002</v>
      </c>
      <c r="J149" s="63">
        <f t="shared" si="50"/>
        <v>198085.80000000002</v>
      </c>
      <c r="K149" s="82">
        <f t="shared" si="50"/>
        <v>195330</v>
      </c>
      <c r="L149" s="82">
        <f t="shared" si="50"/>
        <v>195330</v>
      </c>
      <c r="M149" s="82">
        <f t="shared" si="50"/>
        <v>193530</v>
      </c>
      <c r="N149" s="82">
        <f t="shared" si="50"/>
        <v>1067650</v>
      </c>
    </row>
    <row r="150" spans="1:14" ht="21.75" customHeight="1" x14ac:dyDescent="0.25">
      <c r="A150" s="61">
        <v>142</v>
      </c>
      <c r="B150" s="103"/>
      <c r="C150" s="103"/>
      <c r="D150" s="103"/>
      <c r="E150" s="37" t="s">
        <v>4</v>
      </c>
      <c r="F150" s="37">
        <f>SUM(G150:N150)</f>
        <v>29191.999999999996</v>
      </c>
      <c r="G150" s="37">
        <f>G11+G16+G21+G36+G58+G73+G88+G98+G123</f>
        <v>17124.599999999999</v>
      </c>
      <c r="H150" s="80">
        <f t="shared" ref="H150:N150" si="51">H11+H16+H21+H36+H58+H73+H88+H98+H123</f>
        <v>3966.1</v>
      </c>
      <c r="I150" s="47">
        <f t="shared" si="51"/>
        <v>3966.1</v>
      </c>
      <c r="J150" s="47">
        <f t="shared" si="51"/>
        <v>4135.2</v>
      </c>
      <c r="K150" s="80">
        <f t="shared" si="51"/>
        <v>0</v>
      </c>
      <c r="L150" s="80">
        <f t="shared" si="51"/>
        <v>0</v>
      </c>
      <c r="M150" s="80">
        <f t="shared" si="51"/>
        <v>0</v>
      </c>
      <c r="N150" s="80">
        <f t="shared" si="51"/>
        <v>0</v>
      </c>
    </row>
    <row r="151" spans="1:14" ht="21.75" customHeight="1" x14ac:dyDescent="0.25">
      <c r="A151" s="61">
        <v>143</v>
      </c>
      <c r="B151" s="103"/>
      <c r="C151" s="103"/>
      <c r="D151" s="103"/>
      <c r="E151" s="37" t="s">
        <v>5</v>
      </c>
      <c r="F151" s="37">
        <f>SUM(G151:N151)</f>
        <v>151752.9</v>
      </c>
      <c r="G151" s="41">
        <f t="shared" ref="G151:N153" si="52">G12+G17+G22+G37+G59+G74+G89+G99+G124</f>
        <v>128038.39999999999</v>
      </c>
      <c r="H151" s="80">
        <f t="shared" si="52"/>
        <v>9820</v>
      </c>
      <c r="I151" s="47">
        <f t="shared" si="52"/>
        <v>6815.1</v>
      </c>
      <c r="J151" s="47">
        <f t="shared" si="52"/>
        <v>7079.4000000000005</v>
      </c>
      <c r="K151" s="80">
        <f t="shared" si="52"/>
        <v>0</v>
      </c>
      <c r="L151" s="80">
        <f t="shared" si="52"/>
        <v>0</v>
      </c>
      <c r="M151" s="80">
        <f t="shared" si="52"/>
        <v>0</v>
      </c>
      <c r="N151" s="80">
        <f t="shared" si="52"/>
        <v>0</v>
      </c>
    </row>
    <row r="152" spans="1:14" ht="21.75" customHeight="1" x14ac:dyDescent="0.25">
      <c r="A152" s="61">
        <v>144</v>
      </c>
      <c r="B152" s="103"/>
      <c r="C152" s="103"/>
      <c r="D152" s="103"/>
      <c r="E152" s="37" t="s">
        <v>6</v>
      </c>
      <c r="F152" s="74">
        <f>SUM(G152:N152)</f>
        <v>2466153.9</v>
      </c>
      <c r="G152" s="41">
        <f t="shared" si="52"/>
        <v>214415.6</v>
      </c>
      <c r="H152" s="74">
        <f t="shared" si="52"/>
        <v>234422.39999999999</v>
      </c>
      <c r="I152" s="47">
        <f t="shared" si="52"/>
        <v>178604.7</v>
      </c>
      <c r="J152" s="47">
        <f t="shared" si="52"/>
        <v>186871.2</v>
      </c>
      <c r="K152" s="80">
        <f t="shared" si="52"/>
        <v>195330</v>
      </c>
      <c r="L152" s="80">
        <f t="shared" si="52"/>
        <v>195330</v>
      </c>
      <c r="M152" s="80">
        <f t="shared" si="52"/>
        <v>193530</v>
      </c>
      <c r="N152" s="80">
        <f t="shared" si="52"/>
        <v>1067650</v>
      </c>
    </row>
    <row r="153" spans="1:14" ht="30.75" customHeight="1" x14ac:dyDescent="0.25">
      <c r="A153" s="61">
        <v>145</v>
      </c>
      <c r="B153" s="104"/>
      <c r="C153" s="104"/>
      <c r="D153" s="104"/>
      <c r="E153" s="37" t="s">
        <v>135</v>
      </c>
      <c r="F153" s="37">
        <f>SUM(G153:N153)</f>
        <v>0</v>
      </c>
      <c r="G153" s="41">
        <f t="shared" si="52"/>
        <v>0</v>
      </c>
      <c r="H153" s="80">
        <f t="shared" si="52"/>
        <v>0</v>
      </c>
      <c r="I153" s="47">
        <f t="shared" si="52"/>
        <v>0</v>
      </c>
      <c r="J153" s="47">
        <f t="shared" si="52"/>
        <v>0</v>
      </c>
      <c r="K153" s="80">
        <f t="shared" si="52"/>
        <v>0</v>
      </c>
      <c r="L153" s="80">
        <f t="shared" si="52"/>
        <v>0</v>
      </c>
      <c r="M153" s="80">
        <f t="shared" si="52"/>
        <v>0</v>
      </c>
      <c r="N153" s="80">
        <f t="shared" si="52"/>
        <v>0</v>
      </c>
    </row>
    <row r="154" spans="1:14" ht="23.25" customHeight="1" x14ac:dyDescent="0.25">
      <c r="A154" s="61">
        <v>146</v>
      </c>
      <c r="B154" s="102"/>
      <c r="C154" s="102" t="s">
        <v>28</v>
      </c>
      <c r="D154" s="102" t="s">
        <v>13</v>
      </c>
      <c r="E154" s="40" t="s">
        <v>3</v>
      </c>
      <c r="F154" s="87">
        <f>SUM(F155:F158)</f>
        <v>27994.799999999999</v>
      </c>
      <c r="G154" s="40">
        <f t="shared" ref="G154:N154" si="53">SUM(G155:G158)</f>
        <v>4152.8</v>
      </c>
      <c r="H154" s="72">
        <f t="shared" si="53"/>
        <v>4442</v>
      </c>
      <c r="I154" s="63">
        <f t="shared" si="53"/>
        <v>1900</v>
      </c>
      <c r="J154" s="63">
        <f t="shared" si="53"/>
        <v>1900</v>
      </c>
      <c r="K154" s="82">
        <f t="shared" si="53"/>
        <v>1950</v>
      </c>
      <c r="L154" s="82">
        <f t="shared" si="53"/>
        <v>1950</v>
      </c>
      <c r="M154" s="82">
        <f t="shared" si="53"/>
        <v>1950</v>
      </c>
      <c r="N154" s="82">
        <f t="shared" si="53"/>
        <v>9750</v>
      </c>
    </row>
    <row r="155" spans="1:14" ht="16.5" customHeight="1" x14ac:dyDescent="0.25">
      <c r="A155" s="61">
        <v>147</v>
      </c>
      <c r="B155" s="103"/>
      <c r="C155" s="103"/>
      <c r="D155" s="103"/>
      <c r="E155" s="37" t="s">
        <v>4</v>
      </c>
      <c r="F155" s="37">
        <f>SUM(G155:N155)</f>
        <v>0</v>
      </c>
      <c r="G155" s="37">
        <f>G26+G93+G103</f>
        <v>0</v>
      </c>
      <c r="H155" s="80">
        <f t="shared" ref="H155:N155" si="54">H26+H93+H103</f>
        <v>0</v>
      </c>
      <c r="I155" s="47">
        <f t="shared" si="54"/>
        <v>0</v>
      </c>
      <c r="J155" s="47">
        <f t="shared" si="54"/>
        <v>0</v>
      </c>
      <c r="K155" s="80">
        <f t="shared" si="54"/>
        <v>0</v>
      </c>
      <c r="L155" s="80">
        <f t="shared" si="54"/>
        <v>0</v>
      </c>
      <c r="M155" s="80">
        <f t="shared" si="54"/>
        <v>0</v>
      </c>
      <c r="N155" s="80">
        <f t="shared" si="54"/>
        <v>0</v>
      </c>
    </row>
    <row r="156" spans="1:14" ht="16.5" customHeight="1" x14ac:dyDescent="0.25">
      <c r="A156" s="61">
        <v>148</v>
      </c>
      <c r="B156" s="103"/>
      <c r="C156" s="103"/>
      <c r="D156" s="103"/>
      <c r="E156" s="37" t="s">
        <v>5</v>
      </c>
      <c r="F156" s="37">
        <f>SUM(G156:N156)</f>
        <v>0</v>
      </c>
      <c r="G156" s="41">
        <f t="shared" ref="G156:N158" si="55">G27+G94+G104</f>
        <v>0</v>
      </c>
      <c r="H156" s="80">
        <f t="shared" si="55"/>
        <v>0</v>
      </c>
      <c r="I156" s="47">
        <f t="shared" si="55"/>
        <v>0</v>
      </c>
      <c r="J156" s="47">
        <f t="shared" si="55"/>
        <v>0</v>
      </c>
      <c r="K156" s="80">
        <f t="shared" si="55"/>
        <v>0</v>
      </c>
      <c r="L156" s="80">
        <f t="shared" si="55"/>
        <v>0</v>
      </c>
      <c r="M156" s="80">
        <f t="shared" si="55"/>
        <v>0</v>
      </c>
      <c r="N156" s="80">
        <f t="shared" si="55"/>
        <v>0</v>
      </c>
    </row>
    <row r="157" spans="1:14" x14ac:dyDescent="0.25">
      <c r="A157" s="61">
        <v>149</v>
      </c>
      <c r="B157" s="103"/>
      <c r="C157" s="103"/>
      <c r="D157" s="103"/>
      <c r="E157" s="37" t="s">
        <v>6</v>
      </c>
      <c r="F157" s="74">
        <f>SUM(G157:N157)</f>
        <v>27994.799999999999</v>
      </c>
      <c r="G157" s="41">
        <f t="shared" si="55"/>
        <v>4152.8</v>
      </c>
      <c r="H157" s="74">
        <f>H28+H95+H105</f>
        <v>4442</v>
      </c>
      <c r="I157" s="47">
        <f t="shared" si="55"/>
        <v>1900</v>
      </c>
      <c r="J157" s="47">
        <f t="shared" si="55"/>
        <v>1900</v>
      </c>
      <c r="K157" s="80">
        <f t="shared" si="55"/>
        <v>1950</v>
      </c>
      <c r="L157" s="80">
        <f t="shared" si="55"/>
        <v>1950</v>
      </c>
      <c r="M157" s="80">
        <f t="shared" si="55"/>
        <v>1950</v>
      </c>
      <c r="N157" s="80">
        <f t="shared" si="55"/>
        <v>9750</v>
      </c>
    </row>
    <row r="158" spans="1:14" ht="30.75" customHeight="1" x14ac:dyDescent="0.25">
      <c r="A158" s="61">
        <v>150</v>
      </c>
      <c r="B158" s="103"/>
      <c r="C158" s="103"/>
      <c r="D158" s="103"/>
      <c r="E158" s="37" t="s">
        <v>135</v>
      </c>
      <c r="F158" s="37">
        <f>SUM(G158:N158)</f>
        <v>0</v>
      </c>
      <c r="G158" s="41">
        <f t="shared" si="55"/>
        <v>0</v>
      </c>
      <c r="H158" s="80">
        <f t="shared" si="55"/>
        <v>0</v>
      </c>
      <c r="I158" s="47">
        <f t="shared" si="55"/>
        <v>0</v>
      </c>
      <c r="J158" s="47">
        <f t="shared" si="55"/>
        <v>0</v>
      </c>
      <c r="K158" s="80">
        <f t="shared" si="55"/>
        <v>0</v>
      </c>
      <c r="L158" s="80">
        <f t="shared" si="55"/>
        <v>0</v>
      </c>
      <c r="M158" s="80">
        <f t="shared" si="55"/>
        <v>0</v>
      </c>
      <c r="N158" s="80">
        <f t="shared" si="55"/>
        <v>0</v>
      </c>
    </row>
    <row r="159" spans="1:14" x14ac:dyDescent="0.25">
      <c r="A159" s="61">
        <v>151</v>
      </c>
      <c r="B159" s="105"/>
      <c r="C159" s="105" t="s">
        <v>29</v>
      </c>
      <c r="D159" s="105" t="s">
        <v>144</v>
      </c>
      <c r="E159" s="40" t="s">
        <v>3</v>
      </c>
      <c r="F159" s="40">
        <f>SUM(F160:F163)</f>
        <v>240</v>
      </c>
      <c r="G159" s="40">
        <f t="shared" ref="G159:N159" si="56">SUM(G160:G163)</f>
        <v>0</v>
      </c>
      <c r="H159" s="63">
        <f t="shared" si="56"/>
        <v>0</v>
      </c>
      <c r="I159" s="63">
        <f t="shared" si="56"/>
        <v>0</v>
      </c>
      <c r="J159" s="63">
        <f t="shared" si="56"/>
        <v>0</v>
      </c>
      <c r="K159" s="82">
        <f t="shared" si="56"/>
        <v>30</v>
      </c>
      <c r="L159" s="82">
        <f t="shared" si="56"/>
        <v>30</v>
      </c>
      <c r="M159" s="82">
        <f t="shared" si="56"/>
        <v>30</v>
      </c>
      <c r="N159" s="82">
        <f t="shared" si="56"/>
        <v>150</v>
      </c>
    </row>
    <row r="160" spans="1:14" ht="20.25" customHeight="1" x14ac:dyDescent="0.25">
      <c r="A160" s="61">
        <v>152</v>
      </c>
      <c r="B160" s="105"/>
      <c r="C160" s="105"/>
      <c r="D160" s="105"/>
      <c r="E160" s="37" t="s">
        <v>4</v>
      </c>
      <c r="F160" s="37">
        <f>SUM(G160:N160)</f>
        <v>0</v>
      </c>
      <c r="G160" s="37">
        <f t="shared" ref="G160:N163" si="57">G52</f>
        <v>0</v>
      </c>
      <c r="H160" s="47">
        <f t="shared" si="57"/>
        <v>0</v>
      </c>
      <c r="I160" s="47">
        <f t="shared" si="57"/>
        <v>0</v>
      </c>
      <c r="J160" s="47">
        <f t="shared" si="57"/>
        <v>0</v>
      </c>
      <c r="K160" s="80">
        <f t="shared" si="57"/>
        <v>0</v>
      </c>
      <c r="L160" s="80">
        <f t="shared" si="57"/>
        <v>0</v>
      </c>
      <c r="M160" s="80">
        <f t="shared" si="57"/>
        <v>0</v>
      </c>
      <c r="N160" s="80">
        <f t="shared" si="57"/>
        <v>0</v>
      </c>
    </row>
    <row r="161" spans="1:14" ht="20.25" customHeight="1" x14ac:dyDescent="0.25">
      <c r="A161" s="61">
        <v>153</v>
      </c>
      <c r="B161" s="105"/>
      <c r="C161" s="105"/>
      <c r="D161" s="105"/>
      <c r="E161" s="37" t="s">
        <v>5</v>
      </c>
      <c r="F161" s="37">
        <f>SUM(G161:N161)</f>
        <v>0</v>
      </c>
      <c r="G161" s="37">
        <f t="shared" si="57"/>
        <v>0</v>
      </c>
      <c r="H161" s="47">
        <f t="shared" si="57"/>
        <v>0</v>
      </c>
      <c r="I161" s="47">
        <f t="shared" si="57"/>
        <v>0</v>
      </c>
      <c r="J161" s="47">
        <f t="shared" si="57"/>
        <v>0</v>
      </c>
      <c r="K161" s="80">
        <f t="shared" si="57"/>
        <v>0</v>
      </c>
      <c r="L161" s="80">
        <f t="shared" si="57"/>
        <v>0</v>
      </c>
      <c r="M161" s="80">
        <f t="shared" si="57"/>
        <v>0</v>
      </c>
      <c r="N161" s="80">
        <f t="shared" si="57"/>
        <v>0</v>
      </c>
    </row>
    <row r="162" spans="1:14" x14ac:dyDescent="0.25">
      <c r="A162" s="61">
        <v>154</v>
      </c>
      <c r="B162" s="105"/>
      <c r="C162" s="105"/>
      <c r="D162" s="105"/>
      <c r="E162" s="37" t="s">
        <v>6</v>
      </c>
      <c r="F162" s="37">
        <f>SUM(G162:N162)</f>
        <v>240</v>
      </c>
      <c r="G162" s="37">
        <f t="shared" si="57"/>
        <v>0</v>
      </c>
      <c r="H162" s="47">
        <f t="shared" si="57"/>
        <v>0</v>
      </c>
      <c r="I162" s="47">
        <f t="shared" si="57"/>
        <v>0</v>
      </c>
      <c r="J162" s="47">
        <f t="shared" si="57"/>
        <v>0</v>
      </c>
      <c r="K162" s="80">
        <f t="shared" si="57"/>
        <v>30</v>
      </c>
      <c r="L162" s="80">
        <f t="shared" si="57"/>
        <v>30</v>
      </c>
      <c r="M162" s="80">
        <f t="shared" si="57"/>
        <v>30</v>
      </c>
      <c r="N162" s="80">
        <f t="shared" si="57"/>
        <v>150</v>
      </c>
    </row>
    <row r="163" spans="1:14" ht="30" customHeight="1" x14ac:dyDescent="0.25">
      <c r="A163" s="61">
        <v>155</v>
      </c>
      <c r="B163" s="105"/>
      <c r="C163" s="105"/>
      <c r="D163" s="105"/>
      <c r="E163" s="37" t="s">
        <v>135</v>
      </c>
      <c r="F163" s="37">
        <f>SUM(G163:N163)</f>
        <v>0</v>
      </c>
      <c r="G163" s="37">
        <f t="shared" si="57"/>
        <v>0</v>
      </c>
      <c r="H163" s="47">
        <f t="shared" si="57"/>
        <v>0</v>
      </c>
      <c r="I163" s="47">
        <f t="shared" si="57"/>
        <v>0</v>
      </c>
      <c r="J163" s="47">
        <f t="shared" si="57"/>
        <v>0</v>
      </c>
      <c r="K163" s="80">
        <f t="shared" si="57"/>
        <v>0</v>
      </c>
      <c r="L163" s="80">
        <f t="shared" si="57"/>
        <v>0</v>
      </c>
      <c r="M163" s="80">
        <f t="shared" si="57"/>
        <v>0</v>
      </c>
      <c r="N163" s="80">
        <f t="shared" si="57"/>
        <v>0</v>
      </c>
    </row>
    <row r="164" spans="1:14" x14ac:dyDescent="0.25">
      <c r="A164" s="61">
        <v>156</v>
      </c>
      <c r="B164" s="102"/>
      <c r="C164" s="102" t="s">
        <v>30</v>
      </c>
      <c r="D164" s="102" t="s">
        <v>145</v>
      </c>
      <c r="E164" s="40" t="s">
        <v>3</v>
      </c>
      <c r="F164" s="40">
        <f>SUM(F165:F168)</f>
        <v>388.7</v>
      </c>
      <c r="G164" s="40">
        <f t="shared" ref="G164:N164" si="58">SUM(G165:G168)</f>
        <v>97.1</v>
      </c>
      <c r="H164" s="63">
        <f t="shared" si="58"/>
        <v>97.2</v>
      </c>
      <c r="I164" s="63">
        <f t="shared" si="58"/>
        <v>97.2</v>
      </c>
      <c r="J164" s="63">
        <f t="shared" si="58"/>
        <v>97.2</v>
      </c>
      <c r="K164" s="82">
        <f t="shared" si="58"/>
        <v>0</v>
      </c>
      <c r="L164" s="82">
        <f t="shared" si="58"/>
        <v>0</v>
      </c>
      <c r="M164" s="82">
        <f t="shared" si="58"/>
        <v>0</v>
      </c>
      <c r="N164" s="82">
        <f t="shared" si="58"/>
        <v>0</v>
      </c>
    </row>
    <row r="165" spans="1:14" ht="16.5" customHeight="1" x14ac:dyDescent="0.25">
      <c r="A165" s="61">
        <v>157</v>
      </c>
      <c r="B165" s="103"/>
      <c r="C165" s="103"/>
      <c r="D165" s="103"/>
      <c r="E165" s="37" t="s">
        <v>4</v>
      </c>
      <c r="F165" s="37">
        <f>SUM(G165:N165)</f>
        <v>0</v>
      </c>
      <c r="G165" s="37">
        <f>G78+G113</f>
        <v>0</v>
      </c>
      <c r="H165" s="80">
        <f t="shared" ref="H165:N165" si="59">H78+H113</f>
        <v>0</v>
      </c>
      <c r="I165" s="47">
        <f t="shared" si="59"/>
        <v>0</v>
      </c>
      <c r="J165" s="47">
        <f t="shared" si="59"/>
        <v>0</v>
      </c>
      <c r="K165" s="80">
        <f t="shared" si="59"/>
        <v>0</v>
      </c>
      <c r="L165" s="80">
        <f t="shared" si="59"/>
        <v>0</v>
      </c>
      <c r="M165" s="80">
        <f t="shared" si="59"/>
        <v>0</v>
      </c>
      <c r="N165" s="80">
        <f t="shared" si="59"/>
        <v>0</v>
      </c>
    </row>
    <row r="166" spans="1:14" ht="16.5" customHeight="1" x14ac:dyDescent="0.25">
      <c r="A166" s="61">
        <v>158</v>
      </c>
      <c r="B166" s="103"/>
      <c r="C166" s="103"/>
      <c r="D166" s="103"/>
      <c r="E166" s="37" t="s">
        <v>5</v>
      </c>
      <c r="F166" s="37">
        <f>SUM(G166:N166)</f>
        <v>388.7</v>
      </c>
      <c r="G166" s="41">
        <f t="shared" ref="G166:N168" si="60">G79+G114</f>
        <v>97.1</v>
      </c>
      <c r="H166" s="80">
        <f t="shared" si="60"/>
        <v>97.2</v>
      </c>
      <c r="I166" s="47">
        <f t="shared" si="60"/>
        <v>97.2</v>
      </c>
      <c r="J166" s="47">
        <f t="shared" si="60"/>
        <v>97.2</v>
      </c>
      <c r="K166" s="80">
        <f t="shared" si="60"/>
        <v>0</v>
      </c>
      <c r="L166" s="80">
        <f t="shared" si="60"/>
        <v>0</v>
      </c>
      <c r="M166" s="80">
        <f t="shared" si="60"/>
        <v>0</v>
      </c>
      <c r="N166" s="80">
        <f t="shared" si="60"/>
        <v>0</v>
      </c>
    </row>
    <row r="167" spans="1:14" ht="15.75" customHeight="1" x14ac:dyDescent="0.25">
      <c r="A167" s="61">
        <v>159</v>
      </c>
      <c r="B167" s="103"/>
      <c r="C167" s="103"/>
      <c r="D167" s="103"/>
      <c r="E167" s="37" t="s">
        <v>6</v>
      </c>
      <c r="F167" s="37">
        <f>SUM(G167:N167)</f>
        <v>0</v>
      </c>
      <c r="G167" s="41">
        <f t="shared" si="60"/>
        <v>0</v>
      </c>
      <c r="H167" s="80">
        <f t="shared" si="60"/>
        <v>0</v>
      </c>
      <c r="I167" s="47">
        <f t="shared" si="60"/>
        <v>0</v>
      </c>
      <c r="J167" s="47">
        <f t="shared" si="60"/>
        <v>0</v>
      </c>
      <c r="K167" s="80">
        <f t="shared" si="60"/>
        <v>0</v>
      </c>
      <c r="L167" s="80">
        <f t="shared" si="60"/>
        <v>0</v>
      </c>
      <c r="M167" s="80">
        <f t="shared" si="60"/>
        <v>0</v>
      </c>
      <c r="N167" s="80">
        <f t="shared" si="60"/>
        <v>0</v>
      </c>
    </row>
    <row r="168" spans="1:14" ht="31.5" customHeight="1" x14ac:dyDescent="0.25">
      <c r="A168" s="61">
        <v>160</v>
      </c>
      <c r="B168" s="104"/>
      <c r="C168" s="104"/>
      <c r="D168" s="104"/>
      <c r="E168" s="37" t="s">
        <v>135</v>
      </c>
      <c r="F168" s="37">
        <f>SUM(G168:N168)</f>
        <v>0</v>
      </c>
      <c r="G168" s="41">
        <f t="shared" si="60"/>
        <v>0</v>
      </c>
      <c r="H168" s="80">
        <f t="shared" si="60"/>
        <v>0</v>
      </c>
      <c r="I168" s="47">
        <f t="shared" si="60"/>
        <v>0</v>
      </c>
      <c r="J168" s="47">
        <f t="shared" si="60"/>
        <v>0</v>
      </c>
      <c r="K168" s="80">
        <f t="shared" si="60"/>
        <v>0</v>
      </c>
      <c r="L168" s="80">
        <f t="shared" si="60"/>
        <v>0</v>
      </c>
      <c r="M168" s="80">
        <f t="shared" si="60"/>
        <v>0</v>
      </c>
      <c r="N168" s="80">
        <f t="shared" si="60"/>
        <v>0</v>
      </c>
    </row>
    <row r="169" spans="1:14" x14ac:dyDescent="0.25">
      <c r="A169" s="61">
        <v>161</v>
      </c>
      <c r="B169" s="102"/>
      <c r="C169" s="102" t="s">
        <v>31</v>
      </c>
      <c r="D169" s="102" t="s">
        <v>146</v>
      </c>
      <c r="E169" s="40" t="s">
        <v>3</v>
      </c>
      <c r="F169" s="40">
        <f>SUM(F170:F173)</f>
        <v>6284.8</v>
      </c>
      <c r="G169" s="40">
        <f t="shared" ref="G169:N169" si="61">SUM(G170:G173)</f>
        <v>1821.2</v>
      </c>
      <c r="H169" s="63">
        <f t="shared" si="61"/>
        <v>1821.2</v>
      </c>
      <c r="I169" s="63">
        <f t="shared" si="61"/>
        <v>1321.2</v>
      </c>
      <c r="J169" s="63">
        <f t="shared" si="61"/>
        <v>1321.2</v>
      </c>
      <c r="K169" s="82">
        <f t="shared" si="61"/>
        <v>0</v>
      </c>
      <c r="L169" s="82">
        <f t="shared" si="61"/>
        <v>0</v>
      </c>
      <c r="M169" s="82">
        <f t="shared" si="61"/>
        <v>0</v>
      </c>
      <c r="N169" s="82">
        <f t="shared" si="61"/>
        <v>0</v>
      </c>
    </row>
    <row r="170" spans="1:14" ht="18" customHeight="1" x14ac:dyDescent="0.25">
      <c r="A170" s="61">
        <v>162</v>
      </c>
      <c r="B170" s="103"/>
      <c r="C170" s="103"/>
      <c r="D170" s="103"/>
      <c r="E170" s="37" t="s">
        <v>4</v>
      </c>
      <c r="F170" s="37">
        <f>SUM(G170:N170)</f>
        <v>0</v>
      </c>
      <c r="G170" s="37">
        <f>G63+G108</f>
        <v>0</v>
      </c>
      <c r="H170" s="80">
        <f t="shared" ref="H170:N170" si="62">H63+H108</f>
        <v>0</v>
      </c>
      <c r="I170" s="47">
        <f t="shared" si="62"/>
        <v>0</v>
      </c>
      <c r="J170" s="47">
        <f t="shared" si="62"/>
        <v>0</v>
      </c>
      <c r="K170" s="80">
        <f t="shared" si="62"/>
        <v>0</v>
      </c>
      <c r="L170" s="80">
        <f t="shared" si="62"/>
        <v>0</v>
      </c>
      <c r="M170" s="80">
        <f t="shared" si="62"/>
        <v>0</v>
      </c>
      <c r="N170" s="80">
        <f t="shared" si="62"/>
        <v>0</v>
      </c>
    </row>
    <row r="171" spans="1:14" ht="18" customHeight="1" x14ac:dyDescent="0.25">
      <c r="A171" s="61">
        <v>163</v>
      </c>
      <c r="B171" s="103"/>
      <c r="C171" s="103"/>
      <c r="D171" s="103"/>
      <c r="E171" s="37" t="s">
        <v>5</v>
      </c>
      <c r="F171" s="37">
        <f>SUM(G171:N171)</f>
        <v>5784.8</v>
      </c>
      <c r="G171" s="41">
        <f t="shared" ref="G171:N173" si="63">G64+G109</f>
        <v>1821.2</v>
      </c>
      <c r="H171" s="80">
        <f t="shared" si="63"/>
        <v>1321.2</v>
      </c>
      <c r="I171" s="47">
        <f t="shared" si="63"/>
        <v>1321.2</v>
      </c>
      <c r="J171" s="47">
        <f t="shared" si="63"/>
        <v>1321.2</v>
      </c>
      <c r="K171" s="80">
        <f t="shared" si="63"/>
        <v>0</v>
      </c>
      <c r="L171" s="80">
        <f t="shared" si="63"/>
        <v>0</v>
      </c>
      <c r="M171" s="80">
        <f t="shared" si="63"/>
        <v>0</v>
      </c>
      <c r="N171" s="80">
        <f t="shared" si="63"/>
        <v>0</v>
      </c>
    </row>
    <row r="172" spans="1:14" ht="15.75" customHeight="1" x14ac:dyDescent="0.25">
      <c r="A172" s="61">
        <v>164</v>
      </c>
      <c r="B172" s="103"/>
      <c r="C172" s="103"/>
      <c r="D172" s="103"/>
      <c r="E172" s="37" t="s">
        <v>6</v>
      </c>
      <c r="F172" s="37">
        <f>SUM(G172:N172)</f>
        <v>500</v>
      </c>
      <c r="G172" s="41">
        <f t="shared" si="63"/>
        <v>0</v>
      </c>
      <c r="H172" s="80">
        <f t="shared" si="63"/>
        <v>500</v>
      </c>
      <c r="I172" s="47">
        <f t="shared" si="63"/>
        <v>0</v>
      </c>
      <c r="J172" s="47">
        <f t="shared" si="63"/>
        <v>0</v>
      </c>
      <c r="K172" s="80">
        <f t="shared" si="63"/>
        <v>0</v>
      </c>
      <c r="L172" s="80">
        <f t="shared" si="63"/>
        <v>0</v>
      </c>
      <c r="M172" s="80">
        <f t="shared" si="63"/>
        <v>0</v>
      </c>
      <c r="N172" s="80">
        <f t="shared" si="63"/>
        <v>0</v>
      </c>
    </row>
    <row r="173" spans="1:14" ht="30" customHeight="1" x14ac:dyDescent="0.25">
      <c r="A173" s="61">
        <v>165</v>
      </c>
      <c r="B173" s="104"/>
      <c r="C173" s="104"/>
      <c r="D173" s="104"/>
      <c r="E173" s="37" t="s">
        <v>135</v>
      </c>
      <c r="F173" s="37">
        <f>SUM(G173:N173)</f>
        <v>0</v>
      </c>
      <c r="G173" s="41">
        <f t="shared" si="63"/>
        <v>0</v>
      </c>
      <c r="H173" s="80">
        <f t="shared" si="63"/>
        <v>0</v>
      </c>
      <c r="I173" s="47">
        <f t="shared" si="63"/>
        <v>0</v>
      </c>
      <c r="J173" s="47">
        <f t="shared" si="63"/>
        <v>0</v>
      </c>
      <c r="K173" s="80">
        <f t="shared" si="63"/>
        <v>0</v>
      </c>
      <c r="L173" s="80">
        <f t="shared" si="63"/>
        <v>0</v>
      </c>
      <c r="M173" s="80">
        <f t="shared" si="63"/>
        <v>0</v>
      </c>
      <c r="N173" s="80">
        <f t="shared" si="63"/>
        <v>0</v>
      </c>
    </row>
    <row r="174" spans="1:14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</row>
    <row r="175" spans="1:14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</row>
    <row r="176" spans="1:14" x14ac:dyDescent="0.25">
      <c r="B176" s="4"/>
      <c r="D176" s="12"/>
    </row>
    <row r="177" spans="2:14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</row>
    <row r="178" spans="2:14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</row>
    <row r="179" spans="2:14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</row>
    <row r="180" spans="2:14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</row>
    <row r="181" spans="2:14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2:14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2:14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2:14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  <row r="185" spans="2:14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</row>
    <row r="186" spans="2:14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</row>
    <row r="187" spans="2:14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</row>
    <row r="188" spans="2:14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</row>
    <row r="189" spans="2:14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2:14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</row>
    <row r="191" spans="2:14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</row>
    <row r="192" spans="2:14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</row>
    <row r="193" spans="2:14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</row>
    <row r="194" spans="2:14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2:14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</row>
    <row r="196" spans="2:14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</row>
    <row r="197" spans="2:14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</row>
    <row r="198" spans="2:14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</row>
    <row r="199" spans="2:14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</row>
    <row r="200" spans="2:14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</row>
    <row r="201" spans="2:14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</row>
    <row r="202" spans="2:14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</row>
    <row r="203" spans="2:14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</row>
    <row r="204" spans="2:14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</row>
    <row r="205" spans="2:14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</row>
    <row r="206" spans="2:14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</row>
    <row r="207" spans="2:14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</row>
    <row r="208" spans="2:14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</row>
    <row r="209" spans="2:14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2:14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1" spans="2:14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</row>
    <row r="212" spans="2:14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2:14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2:14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2:14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  <row r="216" spans="2:14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</row>
    <row r="217" spans="2:14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</row>
    <row r="218" spans="2:14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</row>
    <row r="219" spans="2:14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</row>
    <row r="220" spans="2:14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</row>
    <row r="221" spans="2:14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</row>
    <row r="222" spans="2:14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</row>
    <row r="223" spans="2:14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</row>
    <row r="224" spans="2:14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</row>
    <row r="225" spans="2:14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</row>
    <row r="226" spans="2:14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</row>
    <row r="227" spans="2:14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</row>
    <row r="228" spans="2:14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</row>
    <row r="229" spans="2:14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</row>
    <row r="230" spans="2:14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</row>
    <row r="231" spans="2:14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</row>
    <row r="232" spans="2:14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</row>
    <row r="233" spans="2:14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</row>
    <row r="234" spans="2:14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</row>
    <row r="235" spans="2:14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</row>
    <row r="236" spans="2:14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</row>
    <row r="237" spans="2:14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</row>
    <row r="238" spans="2:14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</row>
    <row r="239" spans="2:14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</row>
    <row r="240" spans="2:14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</row>
    <row r="241" spans="2:14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</row>
    <row r="242" spans="2:14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</row>
    <row r="243" spans="2:14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</row>
    <row r="244" spans="2:14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</row>
    <row r="245" spans="2:14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</row>
    <row r="246" spans="2:14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</row>
    <row r="247" spans="2:14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</row>
    <row r="248" spans="2:14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</row>
    <row r="249" spans="2:14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</row>
    <row r="250" spans="2:14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</row>
    <row r="251" spans="2:14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</row>
    <row r="252" spans="2:14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</row>
    <row r="253" spans="2:14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</row>
    <row r="254" spans="2:14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</row>
    <row r="255" spans="2:14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</row>
    <row r="256" spans="2:14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</row>
    <row r="257" spans="2:14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</row>
    <row r="258" spans="2:14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</row>
    <row r="259" spans="2:14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</row>
    <row r="260" spans="2:14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</row>
    <row r="261" spans="2:14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</row>
    <row r="262" spans="2:14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</row>
    <row r="263" spans="2:14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</row>
    <row r="264" spans="2:14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</row>
    <row r="265" spans="2:14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</row>
    <row r="266" spans="2:14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</row>
    <row r="267" spans="2:14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</row>
    <row r="268" spans="2:14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</row>
    <row r="269" spans="2:14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</row>
    <row r="270" spans="2:14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</row>
    <row r="271" spans="2:14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</row>
    <row r="272" spans="2:14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</row>
    <row r="273" spans="2:14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</row>
    <row r="274" spans="2:14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</row>
    <row r="275" spans="2:14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</row>
    <row r="276" spans="2:14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</row>
    <row r="277" spans="2:14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</row>
    <row r="278" spans="2:14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</row>
    <row r="279" spans="2:14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</row>
    <row r="280" spans="2:14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</row>
    <row r="281" spans="2:14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</row>
    <row r="282" spans="2:14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</row>
    <row r="283" spans="2:14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</row>
    <row r="284" spans="2:14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</row>
    <row r="285" spans="2:14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</row>
    <row r="286" spans="2:14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</row>
    <row r="287" spans="2:14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</row>
    <row r="288" spans="2:14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</row>
    <row r="289" spans="2:14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</row>
    <row r="290" spans="2:14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</row>
    <row r="291" spans="2:14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</row>
    <row r="292" spans="2:14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</row>
    <row r="293" spans="2:14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</row>
    <row r="294" spans="2:14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</row>
    <row r="295" spans="2:14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</row>
    <row r="296" spans="2:14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</row>
    <row r="297" spans="2:14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</row>
    <row r="298" spans="2:14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</row>
    <row r="299" spans="2:14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</row>
    <row r="300" spans="2:14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</row>
    <row r="301" spans="2:14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</row>
    <row r="302" spans="2:14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</row>
    <row r="303" spans="2:14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</row>
    <row r="304" spans="2:14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</row>
    <row r="305" spans="2:14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</row>
    <row r="306" spans="2:14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</row>
    <row r="307" spans="2:14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</row>
    <row r="308" spans="2:14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</row>
    <row r="309" spans="2:14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</row>
    <row r="310" spans="2:14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</row>
    <row r="311" spans="2:14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</row>
    <row r="312" spans="2:14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</row>
    <row r="313" spans="2:14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</row>
    <row r="314" spans="2:14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</row>
    <row r="315" spans="2:14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</row>
    <row r="316" spans="2:14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</row>
    <row r="317" spans="2:14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</row>
    <row r="318" spans="2:14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</row>
    <row r="319" spans="2:14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</row>
    <row r="320" spans="2:14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</row>
    <row r="321" spans="2:14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</row>
    <row r="322" spans="2:14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</row>
    <row r="323" spans="2:14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</row>
    <row r="324" spans="2:14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</row>
    <row r="325" spans="2:14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</row>
    <row r="326" spans="2:14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</row>
    <row r="327" spans="2:14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</row>
    <row r="328" spans="2:14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</row>
    <row r="329" spans="2:14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</row>
    <row r="330" spans="2:14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</row>
    <row r="331" spans="2:14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</row>
    <row r="332" spans="2:14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</row>
    <row r="333" spans="2:14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</row>
    <row r="334" spans="2:14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</row>
    <row r="335" spans="2:14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</row>
    <row r="336" spans="2:14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</row>
    <row r="337" spans="2:14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</row>
    <row r="338" spans="2:14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</row>
    <row r="339" spans="2:14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</row>
    <row r="340" spans="2:14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</row>
    <row r="341" spans="2:14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</row>
    <row r="342" spans="2:14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</row>
    <row r="343" spans="2:14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</row>
    <row r="344" spans="2:14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</row>
    <row r="345" spans="2:14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</row>
    <row r="346" spans="2:14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</row>
    <row r="347" spans="2:14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</row>
    <row r="348" spans="2:14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</row>
    <row r="349" spans="2:14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</row>
    <row r="350" spans="2:14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</row>
    <row r="351" spans="2:14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</row>
    <row r="352" spans="2:14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</row>
    <row r="353" spans="2:14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</row>
    <row r="354" spans="2:14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</row>
    <row r="355" spans="2:14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</row>
    <row r="356" spans="2:14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</row>
    <row r="357" spans="2:14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</row>
    <row r="358" spans="2:14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</row>
    <row r="359" spans="2:14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</row>
    <row r="360" spans="2:14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</row>
    <row r="361" spans="2:14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</row>
    <row r="362" spans="2:14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</row>
    <row r="363" spans="2:14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</row>
    <row r="364" spans="2:14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</row>
    <row r="365" spans="2:14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</row>
    <row r="366" spans="2:14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</row>
    <row r="367" spans="2:14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</row>
    <row r="368" spans="2:14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</row>
    <row r="369" spans="2:14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</row>
    <row r="370" spans="2:14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</row>
    <row r="371" spans="2:14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  <row r="372" spans="2:14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</row>
    <row r="373" spans="2:14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</row>
    <row r="374" spans="2:14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</row>
    <row r="375" spans="2:14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</row>
    <row r="376" spans="2:14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</row>
    <row r="377" spans="2:14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</row>
    <row r="378" spans="2:14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</row>
    <row r="379" spans="2:14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</row>
    <row r="380" spans="2:14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</row>
    <row r="381" spans="2:14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</row>
    <row r="382" spans="2:14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</row>
    <row r="383" spans="2:14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</row>
    <row r="384" spans="2:14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</row>
    <row r="385" spans="2:14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</row>
    <row r="386" spans="2:14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</row>
    <row r="387" spans="2:14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</row>
    <row r="388" spans="2:14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</row>
    <row r="389" spans="2:14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</row>
    <row r="390" spans="2:14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</row>
    <row r="391" spans="2:14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</row>
    <row r="392" spans="2:14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</row>
    <row r="393" spans="2:14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</row>
    <row r="394" spans="2:14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</row>
    <row r="395" spans="2:14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</row>
    <row r="396" spans="2:14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</row>
    <row r="397" spans="2:14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</row>
    <row r="398" spans="2:14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</row>
    <row r="399" spans="2:14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</row>
    <row r="400" spans="2:14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</row>
    <row r="401" spans="2:14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</row>
    <row r="402" spans="2:14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</row>
    <row r="403" spans="2:14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</row>
    <row r="404" spans="2:14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</row>
    <row r="405" spans="2:14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</row>
    <row r="406" spans="2:14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</row>
    <row r="407" spans="2:14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</row>
    <row r="408" spans="2:14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</row>
    <row r="409" spans="2:14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</row>
    <row r="410" spans="2:14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</row>
    <row r="411" spans="2:14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</row>
    <row r="412" spans="2:14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</row>
    <row r="413" spans="2:14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</row>
    <row r="414" spans="2:14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</row>
    <row r="415" spans="2:14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</row>
    <row r="416" spans="2:14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</row>
    <row r="417" spans="2:14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</row>
    <row r="418" spans="2:14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</row>
    <row r="419" spans="2:14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</row>
    <row r="420" spans="2:14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</row>
    <row r="421" spans="2:14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</row>
    <row r="422" spans="2:14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</row>
    <row r="423" spans="2:14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</row>
    <row r="424" spans="2:14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</row>
    <row r="425" spans="2:14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</row>
    <row r="426" spans="2:14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</row>
    <row r="427" spans="2:14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</row>
    <row r="428" spans="2:14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</row>
    <row r="429" spans="2:14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</row>
    <row r="430" spans="2:14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</row>
    <row r="431" spans="2:14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</row>
    <row r="432" spans="2:14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</row>
    <row r="433" spans="2:14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</row>
    <row r="434" spans="2:14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</row>
    <row r="435" spans="2:14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</row>
    <row r="436" spans="2:14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</row>
    <row r="437" spans="2:14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</row>
    <row r="438" spans="2:14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</row>
    <row r="439" spans="2:14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</row>
    <row r="440" spans="2:14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</row>
    <row r="441" spans="2:14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</row>
    <row r="442" spans="2:14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</row>
    <row r="443" spans="2:14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</row>
    <row r="444" spans="2:14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</row>
    <row r="445" spans="2:14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</row>
    <row r="446" spans="2:14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</row>
    <row r="447" spans="2:14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</row>
    <row r="448" spans="2:14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</row>
    <row r="449" spans="2:14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</row>
    <row r="450" spans="2:14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</row>
    <row r="451" spans="2:14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</row>
    <row r="452" spans="2:14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</row>
    <row r="453" spans="2:14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</row>
    <row r="454" spans="2:14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</row>
    <row r="455" spans="2:14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</row>
    <row r="456" spans="2:14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</row>
    <row r="457" spans="2:14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</row>
    <row r="458" spans="2:14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</row>
    <row r="459" spans="2:14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</row>
    <row r="460" spans="2:14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</row>
    <row r="461" spans="2:14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</row>
    <row r="462" spans="2:14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</row>
    <row r="463" spans="2:14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</row>
    <row r="464" spans="2:14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</row>
    <row r="465" spans="2:14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</row>
    <row r="466" spans="2:14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</row>
    <row r="467" spans="2:14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</row>
    <row r="468" spans="2:14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</row>
    <row r="469" spans="2:14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</row>
    <row r="470" spans="2:14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</row>
    <row r="471" spans="2:14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</row>
    <row r="472" spans="2:14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</row>
    <row r="473" spans="2:14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</row>
    <row r="474" spans="2:14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</row>
    <row r="475" spans="2:14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</row>
    <row r="476" spans="2:14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</row>
    <row r="477" spans="2:14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</row>
    <row r="478" spans="2:14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</row>
    <row r="479" spans="2:14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</row>
    <row r="480" spans="2:14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</row>
    <row r="481" spans="2:14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</row>
    <row r="482" spans="2:14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</row>
    <row r="483" spans="2:14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</row>
    <row r="484" spans="2:14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</row>
    <row r="485" spans="2:14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</row>
    <row r="486" spans="2:14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</row>
    <row r="487" spans="2:14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</row>
    <row r="488" spans="2:14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</row>
    <row r="489" spans="2:14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</row>
    <row r="490" spans="2:14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</row>
    <row r="491" spans="2:14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</row>
    <row r="492" spans="2:14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</row>
    <row r="493" spans="2:14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</row>
    <row r="494" spans="2:14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</row>
    <row r="495" spans="2:14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</row>
    <row r="496" spans="2:14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</row>
    <row r="497" spans="2:14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</row>
    <row r="498" spans="2:14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</row>
    <row r="499" spans="2:14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</row>
  </sheetData>
  <mergeCells count="98">
    <mergeCell ref="A3:N3"/>
    <mergeCell ref="A5:A7"/>
    <mergeCell ref="B5:B7"/>
    <mergeCell ref="C5:C7"/>
    <mergeCell ref="D5:D7"/>
    <mergeCell ref="E5:E7"/>
    <mergeCell ref="F5:N5"/>
    <mergeCell ref="F6:F7"/>
    <mergeCell ref="G6:N6"/>
    <mergeCell ref="B9:N9"/>
    <mergeCell ref="B10:B14"/>
    <mergeCell ref="C10:C14"/>
    <mergeCell ref="D10:D14"/>
    <mergeCell ref="B15:B19"/>
    <mergeCell ref="C15:C19"/>
    <mergeCell ref="D15:D19"/>
    <mergeCell ref="B20:B29"/>
    <mergeCell ref="C20:C29"/>
    <mergeCell ref="D20:D24"/>
    <mergeCell ref="D25:D29"/>
    <mergeCell ref="B35:B39"/>
    <mergeCell ref="C35:C39"/>
    <mergeCell ref="D35:D39"/>
    <mergeCell ref="B30:B34"/>
    <mergeCell ref="C30:C34"/>
    <mergeCell ref="D30:D34"/>
    <mergeCell ref="B45:N45"/>
    <mergeCell ref="B46:B50"/>
    <mergeCell ref="C46:C50"/>
    <mergeCell ref="D46:D50"/>
    <mergeCell ref="B40:B44"/>
    <mergeCell ref="C40:C44"/>
    <mergeCell ref="D40:D44"/>
    <mergeCell ref="B51:B55"/>
    <mergeCell ref="C51:C55"/>
    <mergeCell ref="D51:D55"/>
    <mergeCell ref="D62:D66"/>
    <mergeCell ref="B67:B71"/>
    <mergeCell ref="C67:C71"/>
    <mergeCell ref="D67:D71"/>
    <mergeCell ref="B57:B66"/>
    <mergeCell ref="C57:C66"/>
    <mergeCell ref="C92:C96"/>
    <mergeCell ref="D92:D96"/>
    <mergeCell ref="B56:N56"/>
    <mergeCell ref="D57:D61"/>
    <mergeCell ref="B72:B81"/>
    <mergeCell ref="C72:C81"/>
    <mergeCell ref="D72:D76"/>
    <mergeCell ref="D77:D81"/>
    <mergeCell ref="B82:B86"/>
    <mergeCell ref="C82:C86"/>
    <mergeCell ref="D82:D86"/>
    <mergeCell ref="B87:B91"/>
    <mergeCell ref="C87:C91"/>
    <mergeCell ref="D87:D91"/>
    <mergeCell ref="B92:B96"/>
    <mergeCell ref="B122:B126"/>
    <mergeCell ref="C122:C126"/>
    <mergeCell ref="D122:D126"/>
    <mergeCell ref="B127:B131"/>
    <mergeCell ref="C127:C131"/>
    <mergeCell ref="D127:D131"/>
    <mergeCell ref="B169:B173"/>
    <mergeCell ref="C169:C173"/>
    <mergeCell ref="D169:D173"/>
    <mergeCell ref="B154:B158"/>
    <mergeCell ref="C154:C158"/>
    <mergeCell ref="D154:D158"/>
    <mergeCell ref="B159:B163"/>
    <mergeCell ref="C159:C163"/>
    <mergeCell ref="D159:D163"/>
    <mergeCell ref="B164:B168"/>
    <mergeCell ref="C164:C168"/>
    <mergeCell ref="D164:D168"/>
    <mergeCell ref="B137:G137"/>
    <mergeCell ref="B138:B142"/>
    <mergeCell ref="C138:C142"/>
    <mergeCell ref="D138:D142"/>
    <mergeCell ref="B132:B136"/>
    <mergeCell ref="C132:C136"/>
    <mergeCell ref="D132:D136"/>
    <mergeCell ref="B143:B147"/>
    <mergeCell ref="C143:C147"/>
    <mergeCell ref="D143:D147"/>
    <mergeCell ref="B148:G148"/>
    <mergeCell ref="B149:B153"/>
    <mergeCell ref="C149:C153"/>
    <mergeCell ref="D149:D153"/>
    <mergeCell ref="B117:B121"/>
    <mergeCell ref="C117:C121"/>
    <mergeCell ref="D117:D121"/>
    <mergeCell ref="B97:B116"/>
    <mergeCell ref="C97:C116"/>
    <mergeCell ref="D97:D101"/>
    <mergeCell ref="D102:D106"/>
    <mergeCell ref="D107:D111"/>
    <mergeCell ref="D112:D116"/>
  </mergeCells>
  <pageMargins left="0.11811023622047245" right="0.11811023622047245" top="0.74803149606299213" bottom="0.15748031496062992" header="0.31496062992125984" footer="0.31496062992125984"/>
  <pageSetup paperSize="9" scale="75" fitToHeight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8"/>
  <sheetViews>
    <sheetView zoomScale="90" zoomScaleNormal="90" workbookViewId="0">
      <selection activeCell="G16" sqref="G16"/>
    </sheetView>
  </sheetViews>
  <sheetFormatPr defaultColWidth="9.140625" defaultRowHeight="15" x14ac:dyDescent="0.25"/>
  <cols>
    <col min="1" max="1" width="8.5703125" style="4" customWidth="1"/>
    <col min="2" max="2" width="17.85546875" style="4" customWidth="1"/>
    <col min="3" max="3" width="16.7109375" style="4" customWidth="1"/>
    <col min="4" max="4" width="12.28515625" style="4" customWidth="1"/>
    <col min="5" max="5" width="30.140625" style="4" customWidth="1"/>
    <col min="6" max="6" width="10.5703125" style="4" customWidth="1"/>
    <col min="7" max="7" width="26.5703125" style="4" customWidth="1"/>
    <col min="8" max="8" width="10.140625" style="4" customWidth="1"/>
    <col min="9" max="16384" width="9.140625" style="4"/>
  </cols>
  <sheetData>
    <row r="1" spans="1:14" x14ac:dyDescent="0.25">
      <c r="N1" s="4" t="s">
        <v>150</v>
      </c>
    </row>
    <row r="2" spans="1:14" ht="39" customHeight="1" x14ac:dyDescent="0.3">
      <c r="A2" s="136" t="s">
        <v>133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4" spans="1:14" ht="21" customHeight="1" x14ac:dyDescent="0.25">
      <c r="A4" s="121" t="s">
        <v>56</v>
      </c>
      <c r="B4" s="121" t="s">
        <v>57</v>
      </c>
      <c r="C4" s="121" t="s">
        <v>149</v>
      </c>
      <c r="D4" s="121" t="s">
        <v>136</v>
      </c>
      <c r="E4" s="121" t="s">
        <v>59</v>
      </c>
      <c r="F4" s="121" t="s">
        <v>60</v>
      </c>
      <c r="G4" s="121" t="s">
        <v>2</v>
      </c>
      <c r="H4" s="121" t="s">
        <v>61</v>
      </c>
      <c r="I4" s="121"/>
      <c r="J4" s="121"/>
      <c r="K4" s="121"/>
      <c r="L4" s="121"/>
      <c r="M4" s="121"/>
      <c r="N4" s="121"/>
    </row>
    <row r="5" spans="1:14" ht="18" customHeight="1" x14ac:dyDescent="0.25">
      <c r="A5" s="121"/>
      <c r="B5" s="121"/>
      <c r="C5" s="121"/>
      <c r="D5" s="121"/>
      <c r="E5" s="121"/>
      <c r="F5" s="121"/>
      <c r="G5" s="121"/>
      <c r="H5" s="125" t="s">
        <v>3</v>
      </c>
      <c r="I5" s="128" t="s">
        <v>137</v>
      </c>
      <c r="J5" s="129"/>
      <c r="K5" s="129"/>
      <c r="L5" s="129"/>
      <c r="M5" s="129"/>
      <c r="N5" s="130"/>
    </row>
    <row r="6" spans="1:14" ht="23.25" customHeight="1" x14ac:dyDescent="0.25">
      <c r="A6" s="121"/>
      <c r="B6" s="121"/>
      <c r="C6" s="121"/>
      <c r="D6" s="121"/>
      <c r="E6" s="121"/>
      <c r="F6" s="121"/>
      <c r="G6" s="121"/>
      <c r="H6" s="127"/>
      <c r="I6" s="5">
        <v>2019</v>
      </c>
      <c r="J6" s="5">
        <v>2020</v>
      </c>
      <c r="K6" s="5">
        <v>2021</v>
      </c>
      <c r="L6" s="5">
        <v>2022</v>
      </c>
      <c r="M6" s="5">
        <v>2023</v>
      </c>
      <c r="N6" s="5">
        <v>2024</v>
      </c>
    </row>
    <row r="7" spans="1:14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4" x14ac:dyDescent="0.25">
      <c r="A8" s="133" t="s">
        <v>151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5"/>
    </row>
    <row r="9" spans="1:14" ht="30.75" customHeight="1" x14ac:dyDescent="0.25">
      <c r="A9" s="149">
        <v>1</v>
      </c>
      <c r="B9" s="121" t="s">
        <v>62</v>
      </c>
      <c r="C9" s="121" t="s">
        <v>152</v>
      </c>
      <c r="D9" s="150" t="s">
        <v>43</v>
      </c>
      <c r="E9" s="151" t="s">
        <v>65</v>
      </c>
      <c r="F9" s="149" t="s">
        <v>63</v>
      </c>
      <c r="G9" s="10" t="s">
        <v>3</v>
      </c>
      <c r="H9" s="87">
        <f>SUM(H10:H13)</f>
        <v>102606.39999999999</v>
      </c>
      <c r="I9" s="40">
        <f t="shared" ref="I9" si="0">SUM(I10:I13)</f>
        <v>54733.9</v>
      </c>
      <c r="J9" s="72">
        <f t="shared" ref="J9:K9" si="1">SUM(J10:J13)</f>
        <v>15899.1</v>
      </c>
      <c r="K9" s="63">
        <f t="shared" si="1"/>
        <v>15899.2</v>
      </c>
      <c r="L9" s="7">
        <f t="shared" ref="L9:N9" si="2">SUM(L10:L13)</f>
        <v>12474.2</v>
      </c>
      <c r="M9" s="7">
        <f t="shared" si="2"/>
        <v>1800</v>
      </c>
      <c r="N9" s="7">
        <f t="shared" si="2"/>
        <v>1800</v>
      </c>
    </row>
    <row r="10" spans="1:14" ht="30.75" customHeight="1" x14ac:dyDescent="0.25">
      <c r="A10" s="149"/>
      <c r="B10" s="121"/>
      <c r="C10" s="121"/>
      <c r="D10" s="150"/>
      <c r="E10" s="151"/>
      <c r="F10" s="149"/>
      <c r="G10" s="5" t="s">
        <v>4</v>
      </c>
      <c r="H10" s="37">
        <f>SUM(I10:P10)</f>
        <v>29191.999999999996</v>
      </c>
      <c r="I10" s="37">
        <v>17124.599999999999</v>
      </c>
      <c r="J10" s="47">
        <v>3966.1</v>
      </c>
      <c r="K10" s="47">
        <v>3966.1</v>
      </c>
      <c r="L10" s="47">
        <v>4135.2</v>
      </c>
      <c r="M10" s="8">
        <v>0</v>
      </c>
      <c r="N10" s="8">
        <v>0</v>
      </c>
    </row>
    <row r="11" spans="1:14" ht="30.75" customHeight="1" x14ac:dyDescent="0.25">
      <c r="A11" s="149"/>
      <c r="B11" s="121"/>
      <c r="C11" s="121"/>
      <c r="D11" s="150"/>
      <c r="E11" s="151"/>
      <c r="F11" s="149"/>
      <c r="G11" s="5" t="s">
        <v>5</v>
      </c>
      <c r="H11" s="37">
        <f>SUM(I11:P11)</f>
        <v>48027.4</v>
      </c>
      <c r="I11" s="37">
        <v>29152.7</v>
      </c>
      <c r="J11" s="47">
        <v>6203.4</v>
      </c>
      <c r="K11" s="47">
        <v>6203.5</v>
      </c>
      <c r="L11" s="47">
        <v>6467.8</v>
      </c>
      <c r="M11" s="8">
        <v>0</v>
      </c>
      <c r="N11" s="8">
        <v>0</v>
      </c>
    </row>
    <row r="12" spans="1:14" ht="30.75" customHeight="1" x14ac:dyDescent="0.25">
      <c r="A12" s="149"/>
      <c r="B12" s="121"/>
      <c r="C12" s="121"/>
      <c r="D12" s="150"/>
      <c r="E12" s="151"/>
      <c r="F12" s="149"/>
      <c r="G12" s="5" t="s">
        <v>6</v>
      </c>
      <c r="H12" s="74">
        <f>SUM(I12:P12)</f>
        <v>25387.000000000004</v>
      </c>
      <c r="I12" s="47">
        <f>2123.2+417.9+5625.5+290</f>
        <v>8456.6</v>
      </c>
      <c r="J12" s="71">
        <f>1794.7+3934.9</f>
        <v>5729.6</v>
      </c>
      <c r="K12" s="47">
        <f>1794.7+3934.9</f>
        <v>5729.6</v>
      </c>
      <c r="L12" s="47">
        <v>1871.2</v>
      </c>
      <c r="M12" s="59">
        <v>1800</v>
      </c>
      <c r="N12" s="59">
        <v>1800</v>
      </c>
    </row>
    <row r="13" spans="1:14" ht="35.25" customHeight="1" x14ac:dyDescent="0.25">
      <c r="A13" s="149"/>
      <c r="B13" s="121"/>
      <c r="C13" s="121"/>
      <c r="D13" s="150"/>
      <c r="E13" s="151"/>
      <c r="F13" s="149"/>
      <c r="G13" s="37" t="s">
        <v>135</v>
      </c>
      <c r="H13" s="7">
        <f t="shared" ref="H13" si="3">SUM(I13:N13)</f>
        <v>0</v>
      </c>
      <c r="I13" s="1">
        <f t="shared" ref="I13:N18" si="4">I8</f>
        <v>0</v>
      </c>
      <c r="J13" s="47">
        <v>0</v>
      </c>
      <c r="K13" s="64">
        <f t="shared" si="4"/>
        <v>0</v>
      </c>
      <c r="L13" s="64">
        <f t="shared" si="4"/>
        <v>0</v>
      </c>
      <c r="M13" s="1">
        <f t="shared" si="4"/>
        <v>0</v>
      </c>
      <c r="N13" s="1">
        <f t="shared" si="4"/>
        <v>0</v>
      </c>
    </row>
    <row r="14" spans="1:14" x14ac:dyDescent="0.25">
      <c r="A14" s="137"/>
      <c r="B14" s="140" t="s">
        <v>64</v>
      </c>
      <c r="C14" s="141"/>
      <c r="D14" s="141"/>
      <c r="E14" s="141"/>
      <c r="F14" s="142"/>
      <c r="G14" s="10" t="s">
        <v>3</v>
      </c>
      <c r="H14" s="75">
        <f>SUM(H10:H13)</f>
        <v>102606.39999999999</v>
      </c>
      <c r="I14" s="9">
        <f t="shared" ref="I14:N14" si="5">SUM(I10:I13)</f>
        <v>54733.9</v>
      </c>
      <c r="J14" s="75">
        <f t="shared" si="5"/>
        <v>15899.1</v>
      </c>
      <c r="K14" s="75">
        <f t="shared" si="5"/>
        <v>15899.2</v>
      </c>
      <c r="L14" s="9">
        <f t="shared" si="5"/>
        <v>12474.2</v>
      </c>
      <c r="M14" s="9">
        <f t="shared" si="5"/>
        <v>1800</v>
      </c>
      <c r="N14" s="9">
        <f t="shared" si="5"/>
        <v>1800</v>
      </c>
    </row>
    <row r="15" spans="1:14" x14ac:dyDescent="0.25">
      <c r="A15" s="138"/>
      <c r="B15" s="143"/>
      <c r="C15" s="144"/>
      <c r="D15" s="144"/>
      <c r="E15" s="144"/>
      <c r="F15" s="145"/>
      <c r="G15" s="5" t="s">
        <v>4</v>
      </c>
      <c r="H15" s="7">
        <f>SUM(I15:N15)</f>
        <v>29191.999999999996</v>
      </c>
      <c r="I15" s="1">
        <f t="shared" si="4"/>
        <v>17124.599999999999</v>
      </c>
      <c r="J15" s="1">
        <f t="shared" si="4"/>
        <v>3966.1</v>
      </c>
      <c r="K15" s="1">
        <f t="shared" si="4"/>
        <v>3966.1</v>
      </c>
      <c r="L15" s="1">
        <f t="shared" si="4"/>
        <v>4135.2</v>
      </c>
      <c r="M15" s="1">
        <f t="shared" si="4"/>
        <v>0</v>
      </c>
      <c r="N15" s="1">
        <f t="shared" si="4"/>
        <v>0</v>
      </c>
    </row>
    <row r="16" spans="1:14" ht="30" x14ac:dyDescent="0.25">
      <c r="A16" s="138"/>
      <c r="B16" s="143"/>
      <c r="C16" s="144"/>
      <c r="D16" s="144"/>
      <c r="E16" s="144"/>
      <c r="F16" s="145"/>
      <c r="G16" s="5" t="s">
        <v>5</v>
      </c>
      <c r="H16" s="7">
        <f t="shared" ref="H16:H18" si="6">SUM(I16:N16)</f>
        <v>48027.4</v>
      </c>
      <c r="I16" s="1">
        <f t="shared" si="4"/>
        <v>29152.7</v>
      </c>
      <c r="J16" s="1">
        <f t="shared" si="4"/>
        <v>6203.4</v>
      </c>
      <c r="K16" s="1">
        <f t="shared" si="4"/>
        <v>6203.5</v>
      </c>
      <c r="L16" s="1">
        <f t="shared" si="4"/>
        <v>6467.8</v>
      </c>
      <c r="M16" s="1">
        <f t="shared" si="4"/>
        <v>0</v>
      </c>
      <c r="N16" s="1">
        <f t="shared" si="4"/>
        <v>0</v>
      </c>
    </row>
    <row r="17" spans="1:14" x14ac:dyDescent="0.25">
      <c r="A17" s="138"/>
      <c r="B17" s="143"/>
      <c r="C17" s="144"/>
      <c r="D17" s="144"/>
      <c r="E17" s="144"/>
      <c r="F17" s="145"/>
      <c r="G17" s="5" t="s">
        <v>6</v>
      </c>
      <c r="H17" s="88">
        <f t="shared" si="6"/>
        <v>25387.000000000004</v>
      </c>
      <c r="I17" s="1">
        <f t="shared" si="4"/>
        <v>8456.6</v>
      </c>
      <c r="J17" s="76">
        <f t="shared" si="4"/>
        <v>5729.6</v>
      </c>
      <c r="K17" s="1">
        <f t="shared" si="4"/>
        <v>5729.6</v>
      </c>
      <c r="L17" s="1">
        <f t="shared" si="4"/>
        <v>1871.2</v>
      </c>
      <c r="M17" s="1">
        <f t="shared" si="4"/>
        <v>1800</v>
      </c>
      <c r="N17" s="1">
        <f t="shared" si="4"/>
        <v>1800</v>
      </c>
    </row>
    <row r="18" spans="1:14" ht="30" x14ac:dyDescent="0.25">
      <c r="A18" s="139"/>
      <c r="B18" s="146"/>
      <c r="C18" s="147"/>
      <c r="D18" s="147"/>
      <c r="E18" s="147"/>
      <c r="F18" s="148"/>
      <c r="G18" s="37" t="s">
        <v>135</v>
      </c>
      <c r="H18" s="7">
        <f t="shared" si="6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1">
        <f t="shared" si="4"/>
        <v>0</v>
      </c>
    </row>
    <row r="19" spans="1:14" x14ac:dyDescent="0.25">
      <c r="A19" s="133" t="s">
        <v>153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</row>
    <row r="22" spans="1:14" x14ac:dyDescent="0.25">
      <c r="D22" s="12"/>
    </row>
    <row r="23" spans="1:14" ht="26.25" customHeight="1" x14ac:dyDescent="0.25"/>
    <row r="25" spans="1:14" x14ac:dyDescent="0.25">
      <c r="D25" s="12"/>
    </row>
    <row r="28" spans="1:14" x14ac:dyDescent="0.25">
      <c r="D28" s="12"/>
    </row>
  </sheetData>
  <mergeCells count="21">
    <mergeCell ref="B9:B13"/>
    <mergeCell ref="C9:C13"/>
    <mergeCell ref="D9:D13"/>
    <mergeCell ref="E9:E13"/>
    <mergeCell ref="F9:F13"/>
    <mergeCell ref="A19:N19"/>
    <mergeCell ref="A2:N2"/>
    <mergeCell ref="A4:A6"/>
    <mergeCell ref="B4:B6"/>
    <mergeCell ref="C4:C6"/>
    <mergeCell ref="D4:D6"/>
    <mergeCell ref="E4:E6"/>
    <mergeCell ref="F4:F6"/>
    <mergeCell ref="G4:G6"/>
    <mergeCell ref="H4:N4"/>
    <mergeCell ref="A14:A18"/>
    <mergeCell ref="B14:F18"/>
    <mergeCell ref="H5:H6"/>
    <mergeCell ref="I5:N5"/>
    <mergeCell ref="A8:N8"/>
    <mergeCell ref="A9:A13"/>
  </mergeCells>
  <pageMargins left="0.11811023622047245" right="0.11811023622047245" top="0.74803149606299213" bottom="0.55118110236220474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5"/>
  <sheetViews>
    <sheetView zoomScale="70" zoomScaleNormal="70" workbookViewId="0">
      <selection activeCell="Z12" sqref="Z12"/>
    </sheetView>
  </sheetViews>
  <sheetFormatPr defaultRowHeight="15" x14ac:dyDescent="0.25"/>
  <cols>
    <col min="2" max="2" width="32" customWidth="1"/>
    <col min="6" max="6" width="9.5703125" customWidth="1"/>
  </cols>
  <sheetData>
    <row r="1" spans="1:23" x14ac:dyDescent="0.25">
      <c r="W1" s="78" t="s">
        <v>89</v>
      </c>
    </row>
    <row r="2" spans="1:23" x14ac:dyDescent="0.25">
      <c r="W2" s="78" t="s">
        <v>155</v>
      </c>
    </row>
    <row r="3" spans="1:23" x14ac:dyDescent="0.25">
      <c r="W3" s="78" t="s">
        <v>156</v>
      </c>
    </row>
    <row r="4" spans="1:23" x14ac:dyDescent="0.25">
      <c r="W4" s="78" t="s">
        <v>157</v>
      </c>
    </row>
    <row r="5" spans="1:23" ht="15.75" x14ac:dyDescent="0.25">
      <c r="W5" s="24"/>
    </row>
    <row r="6" spans="1:23" x14ac:dyDescent="0.25">
      <c r="W6" s="15" t="s">
        <v>67</v>
      </c>
    </row>
    <row r="7" spans="1:23" x14ac:dyDescent="0.25">
      <c r="W7" s="15" t="s">
        <v>68</v>
      </c>
    </row>
    <row r="8" spans="1:23" ht="18.600000000000001" customHeight="1" x14ac:dyDescent="0.25">
      <c r="R8" s="152" t="s">
        <v>69</v>
      </c>
      <c r="S8" s="152"/>
      <c r="T8" s="152"/>
      <c r="U8" s="152"/>
      <c r="V8" s="152"/>
      <c r="W8" s="152"/>
    </row>
    <row r="10" spans="1:23" ht="15.75" x14ac:dyDescent="0.25">
      <c r="A10" s="16"/>
      <c r="B10" s="16"/>
      <c r="C10" s="17"/>
      <c r="D10" s="17"/>
      <c r="E10" s="17"/>
      <c r="F10" s="17"/>
      <c r="G10" s="17"/>
      <c r="H10" s="17"/>
      <c r="I10" s="17"/>
      <c r="J10" s="17"/>
      <c r="K10" s="17"/>
      <c r="V10" s="153" t="s">
        <v>111</v>
      </c>
      <c r="W10" s="153"/>
    </row>
    <row r="11" spans="1:23" ht="31.5" customHeight="1" x14ac:dyDescent="0.25">
      <c r="A11" s="154" t="s">
        <v>70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</row>
    <row r="12" spans="1:23" x14ac:dyDescent="0.25">
      <c r="A12" s="17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23" ht="27.6" customHeight="1" x14ac:dyDescent="0.25">
      <c r="A13" s="155" t="s">
        <v>56</v>
      </c>
      <c r="B13" s="155" t="s">
        <v>71</v>
      </c>
      <c r="C13" s="155" t="s">
        <v>72</v>
      </c>
      <c r="D13" s="155" t="s">
        <v>73</v>
      </c>
      <c r="E13" s="155" t="s">
        <v>74</v>
      </c>
      <c r="F13" s="155" t="s">
        <v>134</v>
      </c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ht="21" customHeight="1" x14ac:dyDescent="0.25">
      <c r="A14" s="155"/>
      <c r="B14" s="155"/>
      <c r="C14" s="155"/>
      <c r="D14" s="155"/>
      <c r="E14" s="155"/>
      <c r="F14" s="13">
        <v>2013</v>
      </c>
      <c r="G14" s="13">
        <v>2014</v>
      </c>
      <c r="H14" s="13">
        <v>2015</v>
      </c>
      <c r="I14" s="13">
        <v>2016</v>
      </c>
      <c r="J14" s="13">
        <v>2017</v>
      </c>
      <c r="K14" s="13">
        <v>2018</v>
      </c>
      <c r="L14" s="13">
        <v>2019</v>
      </c>
      <c r="M14" s="13">
        <v>2020</v>
      </c>
      <c r="N14" s="13">
        <v>2021</v>
      </c>
      <c r="O14" s="13">
        <v>2022</v>
      </c>
      <c r="P14" s="13">
        <v>2023</v>
      </c>
      <c r="Q14" s="13">
        <v>2024</v>
      </c>
      <c r="R14" s="13">
        <v>2025</v>
      </c>
      <c r="S14" s="13">
        <v>2026</v>
      </c>
      <c r="T14" s="13">
        <v>2027</v>
      </c>
      <c r="U14" s="13">
        <v>2028</v>
      </c>
      <c r="V14" s="13">
        <v>2029</v>
      </c>
      <c r="W14" s="13">
        <v>2030</v>
      </c>
    </row>
    <row r="15" spans="1:23" s="19" customFormat="1" ht="71.25" customHeight="1" x14ac:dyDescent="0.25">
      <c r="A15" s="13">
        <v>1</v>
      </c>
      <c r="B15" s="18" t="s">
        <v>75</v>
      </c>
      <c r="C15" s="13" t="s">
        <v>76</v>
      </c>
      <c r="D15" s="13" t="s">
        <v>77</v>
      </c>
      <c r="E15" s="13" t="s">
        <v>77</v>
      </c>
      <c r="F15" s="13">
        <v>134.19999999999999</v>
      </c>
      <c r="G15" s="13">
        <v>134.19999999999999</v>
      </c>
      <c r="H15" s="13">
        <v>137.5</v>
      </c>
      <c r="I15" s="13">
        <v>153.69999999999999</v>
      </c>
      <c r="J15" s="13">
        <v>153.69999999999999</v>
      </c>
      <c r="K15" s="13">
        <v>158.30000000000001</v>
      </c>
      <c r="L15" s="13">
        <v>158.30000000000001</v>
      </c>
      <c r="M15" s="13">
        <v>158.30000000000001</v>
      </c>
      <c r="N15" s="13">
        <v>158.30000000000001</v>
      </c>
      <c r="O15" s="13">
        <v>158.30000000000001</v>
      </c>
      <c r="P15" s="13">
        <v>158.30000000000001</v>
      </c>
      <c r="Q15" s="13">
        <v>158.30000000000001</v>
      </c>
      <c r="R15" s="13">
        <v>158.30000000000001</v>
      </c>
      <c r="S15" s="13">
        <v>158.30000000000001</v>
      </c>
      <c r="T15" s="13">
        <v>158.30000000000001</v>
      </c>
      <c r="U15" s="13">
        <v>158.30000000000001</v>
      </c>
      <c r="V15" s="13">
        <v>158.30000000000001</v>
      </c>
      <c r="W15" s="13">
        <v>158.30000000000001</v>
      </c>
    </row>
    <row r="16" spans="1:23" s="19" customFormat="1" ht="83.25" customHeight="1" x14ac:dyDescent="0.25">
      <c r="A16" s="13">
        <v>2</v>
      </c>
      <c r="B16" s="18" t="s">
        <v>78</v>
      </c>
      <c r="C16" s="13" t="s">
        <v>76</v>
      </c>
      <c r="D16" s="13">
        <v>11.8</v>
      </c>
      <c r="E16" s="13">
        <v>8.9</v>
      </c>
      <c r="F16" s="13">
        <v>0</v>
      </c>
      <c r="G16" s="13">
        <v>0</v>
      </c>
      <c r="H16" s="13">
        <v>0</v>
      </c>
      <c r="I16" s="13">
        <v>4.5999999999999996</v>
      </c>
      <c r="J16" s="13">
        <v>0</v>
      </c>
      <c r="K16" s="20">
        <v>3.7</v>
      </c>
      <c r="L16" s="13">
        <v>0.3</v>
      </c>
      <c r="M16" s="13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</row>
    <row r="17" spans="1:23" s="19" customFormat="1" ht="151.5" customHeight="1" x14ac:dyDescent="0.25">
      <c r="A17" s="13" t="s">
        <v>79</v>
      </c>
      <c r="B17" s="18" t="s">
        <v>80</v>
      </c>
      <c r="C17" s="13" t="s">
        <v>76</v>
      </c>
      <c r="D17" s="13">
        <v>11.8</v>
      </c>
      <c r="E17" s="13">
        <v>9</v>
      </c>
      <c r="F17" s="13">
        <v>0</v>
      </c>
      <c r="G17" s="13">
        <v>0</v>
      </c>
      <c r="H17" s="13">
        <v>0</v>
      </c>
      <c r="I17" s="13">
        <v>4.7</v>
      </c>
      <c r="J17" s="13">
        <v>0</v>
      </c>
      <c r="K17" s="20">
        <v>3.7</v>
      </c>
      <c r="L17" s="13">
        <v>0.3</v>
      </c>
      <c r="M17" s="13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</row>
    <row r="18" spans="1:23" s="19" customFormat="1" ht="50.25" customHeight="1" x14ac:dyDescent="0.25">
      <c r="A18" s="13">
        <v>3</v>
      </c>
      <c r="B18" s="18" t="s">
        <v>81</v>
      </c>
      <c r="C18" s="13" t="s">
        <v>76</v>
      </c>
      <c r="D18" s="13" t="s">
        <v>77</v>
      </c>
      <c r="E18" s="13" t="s">
        <v>77</v>
      </c>
      <c r="F18" s="13">
        <v>0</v>
      </c>
      <c r="G18" s="13">
        <v>0</v>
      </c>
      <c r="H18" s="13">
        <v>3.3</v>
      </c>
      <c r="I18" s="13">
        <v>11.5</v>
      </c>
      <c r="J18" s="13">
        <v>0</v>
      </c>
      <c r="K18" s="13">
        <v>3.6</v>
      </c>
      <c r="L18" s="13">
        <v>0</v>
      </c>
      <c r="M18" s="13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</row>
    <row r="19" spans="1:23" s="19" customFormat="1" ht="136.15" customHeight="1" x14ac:dyDescent="0.25">
      <c r="A19" s="13">
        <v>4</v>
      </c>
      <c r="B19" s="18" t="s">
        <v>82</v>
      </c>
      <c r="C19" s="13" t="s">
        <v>76</v>
      </c>
      <c r="D19" s="13" t="s">
        <v>77</v>
      </c>
      <c r="E19" s="13" t="s">
        <v>77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20">
        <v>0.1</v>
      </c>
      <c r="L19" s="20">
        <v>0.3</v>
      </c>
      <c r="M19" s="20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</row>
    <row r="20" spans="1:23" s="19" customFormat="1" ht="138" customHeight="1" x14ac:dyDescent="0.25">
      <c r="A20" s="13">
        <v>5</v>
      </c>
      <c r="B20" s="18" t="s">
        <v>83</v>
      </c>
      <c r="C20" s="13" t="s">
        <v>76</v>
      </c>
      <c r="D20" s="13" t="s">
        <v>77</v>
      </c>
      <c r="E20" s="13" t="s">
        <v>77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20">
        <v>7.6</v>
      </c>
      <c r="L20" s="53">
        <v>7.6</v>
      </c>
      <c r="M20" s="174">
        <v>4.1399999999999999E-2</v>
      </c>
      <c r="N20" s="173">
        <v>0.2636</v>
      </c>
      <c r="O20" s="42">
        <v>0.1</v>
      </c>
      <c r="P20" s="42">
        <v>0</v>
      </c>
      <c r="Q20" s="42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</row>
    <row r="21" spans="1:23" s="19" customFormat="1" ht="104.45" customHeight="1" x14ac:dyDescent="0.25">
      <c r="A21" s="13">
        <v>6</v>
      </c>
      <c r="B21" s="18" t="s">
        <v>84</v>
      </c>
      <c r="C21" s="13" t="s">
        <v>76</v>
      </c>
      <c r="D21" s="13" t="s">
        <v>77</v>
      </c>
      <c r="E21" s="13" t="s">
        <v>77</v>
      </c>
      <c r="F21" s="13">
        <v>134.19999999999999</v>
      </c>
      <c r="G21" s="13">
        <v>134.19999999999999</v>
      </c>
      <c r="H21" s="13">
        <v>137.5</v>
      </c>
      <c r="I21" s="13">
        <v>153.69999999999999</v>
      </c>
      <c r="J21" s="13">
        <v>153.69999999999999</v>
      </c>
      <c r="K21" s="13">
        <v>158.30000000000001</v>
      </c>
      <c r="L21" s="13">
        <v>158.30000000000001</v>
      </c>
      <c r="M21" s="13">
        <v>158.30000000000001</v>
      </c>
      <c r="N21" s="13">
        <v>158.30000000000001</v>
      </c>
      <c r="O21" s="13">
        <v>158.30000000000001</v>
      </c>
      <c r="P21" s="13">
        <v>158.30000000000001</v>
      </c>
      <c r="Q21" s="13">
        <v>158.30000000000001</v>
      </c>
      <c r="R21" s="13">
        <v>158.30000000000001</v>
      </c>
      <c r="S21" s="13">
        <v>158.30000000000001</v>
      </c>
      <c r="T21" s="13">
        <v>158.30000000000001</v>
      </c>
      <c r="U21" s="13">
        <v>158.30000000000001</v>
      </c>
      <c r="V21" s="13">
        <v>158.30000000000001</v>
      </c>
      <c r="W21" s="13">
        <v>158.30000000000001</v>
      </c>
    </row>
    <row r="22" spans="1:23" s="19" customFormat="1" ht="108.6" customHeight="1" x14ac:dyDescent="0.25">
      <c r="A22" s="13" t="s">
        <v>85</v>
      </c>
      <c r="B22" s="18" t="s">
        <v>86</v>
      </c>
      <c r="C22" s="13" t="s">
        <v>76</v>
      </c>
      <c r="D22" s="13" t="s">
        <v>77</v>
      </c>
      <c r="E22" s="13" t="s">
        <v>77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</row>
    <row r="23" spans="1:23" s="19" customFormat="1" ht="135.75" customHeight="1" x14ac:dyDescent="0.25">
      <c r="A23" s="13">
        <v>7</v>
      </c>
      <c r="B23" s="18" t="s">
        <v>87</v>
      </c>
      <c r="C23" s="13" t="s">
        <v>88</v>
      </c>
      <c r="D23" s="13" t="s">
        <v>77</v>
      </c>
      <c r="E23" s="13" t="s">
        <v>77</v>
      </c>
      <c r="F23" s="13">
        <v>100</v>
      </c>
      <c r="G23" s="13">
        <v>100</v>
      </c>
      <c r="H23" s="13">
        <v>100</v>
      </c>
      <c r="I23" s="13">
        <v>100</v>
      </c>
      <c r="J23" s="13">
        <v>100</v>
      </c>
      <c r="K23" s="13">
        <v>100</v>
      </c>
      <c r="L23" s="13">
        <v>100</v>
      </c>
      <c r="M23" s="13">
        <v>100</v>
      </c>
      <c r="N23" s="13">
        <v>100</v>
      </c>
      <c r="O23" s="13">
        <v>100</v>
      </c>
      <c r="P23" s="13">
        <v>100</v>
      </c>
      <c r="Q23" s="13">
        <v>100</v>
      </c>
      <c r="R23" s="13">
        <v>100</v>
      </c>
      <c r="S23" s="13">
        <v>100</v>
      </c>
      <c r="T23" s="13">
        <v>100</v>
      </c>
      <c r="U23" s="13">
        <v>100</v>
      </c>
      <c r="V23" s="13">
        <v>100</v>
      </c>
      <c r="W23" s="13">
        <v>100</v>
      </c>
    </row>
    <row r="24" spans="1:23" s="19" customFormat="1" ht="15.75" x14ac:dyDescent="0.25">
      <c r="A24" s="22"/>
    </row>
    <row r="25" spans="1:23" s="19" customFormat="1" ht="15.75" x14ac:dyDescent="0.25">
      <c r="A25" s="22"/>
    </row>
    <row r="26" spans="1:23" ht="15.75" x14ac:dyDescent="0.25">
      <c r="A26" s="22"/>
    </row>
    <row r="27" spans="1:23" ht="15.75" x14ac:dyDescent="0.25">
      <c r="A27" s="22"/>
    </row>
    <row r="28" spans="1:23" ht="15.75" x14ac:dyDescent="0.25">
      <c r="A28" s="22"/>
    </row>
    <row r="29" spans="1:23" ht="15.75" x14ac:dyDescent="0.25">
      <c r="A29" s="22"/>
    </row>
    <row r="30" spans="1:23" ht="15.75" x14ac:dyDescent="0.25">
      <c r="A30" s="22"/>
    </row>
    <row r="31" spans="1:23" ht="15.75" x14ac:dyDescent="0.25">
      <c r="A31" s="22"/>
    </row>
    <row r="32" spans="1:23" ht="15.75" x14ac:dyDescent="0.25">
      <c r="A32" s="22"/>
    </row>
    <row r="38" spans="1:1" ht="46.5" customHeight="1" x14ac:dyDescent="0.25"/>
    <row r="43" spans="1:1" ht="15.75" x14ac:dyDescent="0.25">
      <c r="A43" s="22"/>
    </row>
    <row r="44" spans="1:1" ht="15.75" x14ac:dyDescent="0.25">
      <c r="A44" s="23"/>
    </row>
    <row r="45" spans="1:1" ht="15.75" x14ac:dyDescent="0.25">
      <c r="A45" s="22"/>
    </row>
  </sheetData>
  <mergeCells count="9">
    <mergeCell ref="R8:W8"/>
    <mergeCell ref="V10:W10"/>
    <mergeCell ref="A11:W11"/>
    <mergeCell ref="A13:A14"/>
    <mergeCell ref="B13:B14"/>
    <mergeCell ref="C13:C14"/>
    <mergeCell ref="D13:D14"/>
    <mergeCell ref="E13:E14"/>
    <mergeCell ref="F13:W13"/>
  </mergeCells>
  <pageMargins left="0.70866141732283472" right="0.70866141732283472" top="0.74803149606299213" bottom="0.74803149606299213" header="0.31496062992125984" footer="0.31496062992125984"/>
  <pageSetup paperSize="9" scale="56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6"/>
  <sheetViews>
    <sheetView tabSelected="1" workbookViewId="0">
      <selection activeCell="N14" sqref="N14"/>
    </sheetView>
  </sheetViews>
  <sheetFormatPr defaultRowHeight="15" x14ac:dyDescent="0.25"/>
  <cols>
    <col min="1" max="1" width="20.28515625" customWidth="1"/>
    <col min="2" max="2" width="23" customWidth="1"/>
    <col min="3" max="3" width="15.42578125" customWidth="1"/>
    <col min="6" max="6" width="10.42578125" customWidth="1"/>
  </cols>
  <sheetData>
    <row r="1" spans="1:14" ht="15.75" x14ac:dyDescent="0.25">
      <c r="A1" s="24"/>
      <c r="N1" s="15" t="s">
        <v>89</v>
      </c>
    </row>
    <row r="2" spans="1:14" ht="15.75" x14ac:dyDescent="0.25">
      <c r="A2" s="24"/>
      <c r="I2" s="79"/>
      <c r="J2" s="79"/>
      <c r="K2" s="79"/>
      <c r="L2" s="79"/>
      <c r="M2" s="79"/>
      <c r="N2" s="15" t="s">
        <v>68</v>
      </c>
    </row>
    <row r="3" spans="1:14" ht="15.75" customHeight="1" x14ac:dyDescent="0.25">
      <c r="A3" s="24"/>
      <c r="I3" s="152" t="s">
        <v>69</v>
      </c>
      <c r="J3" s="152"/>
      <c r="K3" s="152"/>
      <c r="L3" s="152"/>
      <c r="M3" s="152"/>
      <c r="N3" s="152"/>
    </row>
    <row r="4" spans="1:14" ht="42.75" customHeight="1" x14ac:dyDescent="0.25">
      <c r="A4" s="157" t="s">
        <v>90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ht="49.5" customHeight="1" x14ac:dyDescent="0.25">
      <c r="A5" s="158" t="s">
        <v>91</v>
      </c>
      <c r="B5" s="161" t="s">
        <v>92</v>
      </c>
      <c r="C5" s="161" t="s">
        <v>93</v>
      </c>
      <c r="D5" s="162" t="s">
        <v>94</v>
      </c>
      <c r="E5" s="163"/>
      <c r="F5" s="163"/>
      <c r="G5" s="164"/>
      <c r="H5" s="168" t="s">
        <v>95</v>
      </c>
      <c r="I5" s="169"/>
      <c r="J5" s="169"/>
      <c r="K5" s="169"/>
      <c r="L5" s="169"/>
      <c r="M5" s="169"/>
      <c r="N5" s="170"/>
    </row>
    <row r="6" spans="1:14" ht="20.25" customHeight="1" x14ac:dyDescent="0.25">
      <c r="A6" s="159"/>
      <c r="B6" s="161"/>
      <c r="C6" s="161"/>
      <c r="D6" s="165"/>
      <c r="E6" s="166"/>
      <c r="F6" s="166"/>
      <c r="G6" s="167"/>
      <c r="H6" s="158" t="s">
        <v>3</v>
      </c>
      <c r="I6" s="168" t="s">
        <v>137</v>
      </c>
      <c r="J6" s="169"/>
      <c r="K6" s="169"/>
      <c r="L6" s="169"/>
      <c r="M6" s="169"/>
      <c r="N6" s="170"/>
    </row>
    <row r="7" spans="1:14" x14ac:dyDescent="0.25">
      <c r="A7" s="160"/>
      <c r="B7" s="161"/>
      <c r="C7" s="161"/>
      <c r="D7" s="26" t="s">
        <v>96</v>
      </c>
      <c r="E7" s="26" t="s">
        <v>97</v>
      </c>
      <c r="F7" s="26" t="s">
        <v>98</v>
      </c>
      <c r="G7" s="26" t="s">
        <v>99</v>
      </c>
      <c r="H7" s="160"/>
      <c r="I7" s="26">
        <v>2019</v>
      </c>
      <c r="J7" s="26">
        <v>2020</v>
      </c>
      <c r="K7" s="26">
        <v>2021</v>
      </c>
      <c r="L7" s="26">
        <v>2022</v>
      </c>
      <c r="M7" s="26">
        <v>2023</v>
      </c>
      <c r="N7" s="26">
        <v>2024</v>
      </c>
    </row>
    <row r="8" spans="1:14" ht="33.75" customHeight="1" x14ac:dyDescent="0.25">
      <c r="A8" s="161" t="s">
        <v>100</v>
      </c>
      <c r="B8" s="27" t="s">
        <v>110</v>
      </c>
      <c r="C8" s="27"/>
      <c r="D8" s="27"/>
      <c r="E8" s="27"/>
      <c r="F8" s="27"/>
      <c r="G8" s="27"/>
      <c r="H8" s="50">
        <f>H9</f>
        <v>102606.39999999999</v>
      </c>
      <c r="I8" s="50">
        <f t="shared" ref="I8:N8" si="0">I9</f>
        <v>54733.899999999994</v>
      </c>
      <c r="J8" s="77">
        <f t="shared" si="0"/>
        <v>15899.1</v>
      </c>
      <c r="K8" s="50">
        <f t="shared" si="0"/>
        <v>15899.2</v>
      </c>
      <c r="L8" s="50">
        <f t="shared" si="0"/>
        <v>12474.2</v>
      </c>
      <c r="M8" s="29">
        <f t="shared" si="0"/>
        <v>1800</v>
      </c>
      <c r="N8" s="29">
        <f t="shared" si="0"/>
        <v>1800</v>
      </c>
    </row>
    <row r="9" spans="1:14" ht="25.5" x14ac:dyDescent="0.25">
      <c r="A9" s="161"/>
      <c r="B9" s="27" t="s">
        <v>101</v>
      </c>
      <c r="C9" s="27"/>
      <c r="D9" s="27">
        <v>460</v>
      </c>
      <c r="E9" s="27">
        <v>503</v>
      </c>
      <c r="F9" s="27" t="s">
        <v>102</v>
      </c>
      <c r="G9" s="27">
        <v>244</v>
      </c>
      <c r="H9" s="50">
        <f>SUM(H10:H15)</f>
        <v>102606.39999999999</v>
      </c>
      <c r="I9" s="50">
        <f>SUM(I10:I15)</f>
        <v>54733.899999999994</v>
      </c>
      <c r="J9" s="77">
        <f t="shared" ref="J9:K9" si="1">SUM(J10:J15)</f>
        <v>15899.1</v>
      </c>
      <c r="K9" s="50">
        <f t="shared" si="1"/>
        <v>15899.2</v>
      </c>
      <c r="L9" s="50">
        <f t="shared" ref="L9:N9" si="2">SUM(L10:L15)</f>
        <v>12474.2</v>
      </c>
      <c r="M9" s="29">
        <f t="shared" si="2"/>
        <v>1800</v>
      </c>
      <c r="N9" s="29">
        <f t="shared" si="2"/>
        <v>1800</v>
      </c>
    </row>
    <row r="10" spans="1:14" ht="25.5" x14ac:dyDescent="0.25">
      <c r="A10" s="161"/>
      <c r="B10" s="156" t="s">
        <v>103</v>
      </c>
      <c r="C10" s="27" t="s">
        <v>104</v>
      </c>
      <c r="D10" s="27">
        <v>460</v>
      </c>
      <c r="E10" s="27">
        <v>503</v>
      </c>
      <c r="F10" s="27" t="s">
        <v>105</v>
      </c>
      <c r="G10" s="27">
        <v>244</v>
      </c>
      <c r="H10" s="50">
        <f>SUM(I10:N10)</f>
        <v>29191.999999999996</v>
      </c>
      <c r="I10" s="51">
        <v>17124.599999999999</v>
      </c>
      <c r="J10" s="47">
        <v>3966.1</v>
      </c>
      <c r="K10" s="47">
        <v>3966.1</v>
      </c>
      <c r="L10" s="47">
        <v>4135.2</v>
      </c>
      <c r="M10" s="30">
        <v>0</v>
      </c>
      <c r="N10" s="30">
        <v>0</v>
      </c>
    </row>
    <row r="11" spans="1:14" ht="38.25" x14ac:dyDescent="0.25">
      <c r="A11" s="161"/>
      <c r="B11" s="156"/>
      <c r="C11" s="27" t="s">
        <v>106</v>
      </c>
      <c r="D11" s="27">
        <v>460</v>
      </c>
      <c r="E11" s="27">
        <v>503</v>
      </c>
      <c r="F11" s="27" t="s">
        <v>105</v>
      </c>
      <c r="G11" s="27">
        <v>244</v>
      </c>
      <c r="H11" s="50">
        <f t="shared" ref="H11:H15" si="3">SUM(I11:N11)</f>
        <v>45659.3</v>
      </c>
      <c r="I11" s="51">
        <v>26784.6</v>
      </c>
      <c r="J11" s="47">
        <v>6203.4</v>
      </c>
      <c r="K11" s="47">
        <v>6203.5</v>
      </c>
      <c r="L11" s="47">
        <v>6467.8</v>
      </c>
      <c r="M11" s="30">
        <v>0</v>
      </c>
      <c r="N11" s="30">
        <v>0</v>
      </c>
    </row>
    <row r="12" spans="1:14" x14ac:dyDescent="0.25">
      <c r="A12" s="161"/>
      <c r="B12" s="156"/>
      <c r="C12" s="27" t="s">
        <v>107</v>
      </c>
      <c r="D12" s="27">
        <v>460</v>
      </c>
      <c r="E12" s="27">
        <v>503</v>
      </c>
      <c r="F12" s="27" t="s">
        <v>105</v>
      </c>
      <c r="G12" s="27">
        <v>244</v>
      </c>
      <c r="H12" s="50">
        <f t="shared" si="3"/>
        <v>16809.2</v>
      </c>
      <c r="I12" s="52">
        <f>2123.2+5625.5</f>
        <v>7748.7</v>
      </c>
      <c r="J12" s="47">
        <v>1794.6</v>
      </c>
      <c r="K12" s="47">
        <f>1794.7</f>
        <v>1794.7</v>
      </c>
      <c r="L12" s="47">
        <v>1871.2</v>
      </c>
      <c r="M12" s="30">
        <v>1800</v>
      </c>
      <c r="N12" s="30">
        <v>1800</v>
      </c>
    </row>
    <row r="13" spans="1:14" ht="38.25" x14ac:dyDescent="0.25">
      <c r="A13" s="161"/>
      <c r="B13" s="156"/>
      <c r="C13" s="27" t="s">
        <v>106</v>
      </c>
      <c r="D13" s="27">
        <v>460</v>
      </c>
      <c r="E13" s="27">
        <v>503</v>
      </c>
      <c r="F13" s="27" t="s">
        <v>108</v>
      </c>
      <c r="G13" s="27">
        <v>244</v>
      </c>
      <c r="H13" s="50">
        <f t="shared" si="3"/>
        <v>2368.1</v>
      </c>
      <c r="I13" s="52">
        <v>2368.1</v>
      </c>
      <c r="J13" s="52">
        <v>0</v>
      </c>
      <c r="K13" s="64">
        <v>0</v>
      </c>
      <c r="L13" s="64">
        <v>0</v>
      </c>
      <c r="M13" s="30">
        <v>0</v>
      </c>
      <c r="N13" s="30">
        <v>0</v>
      </c>
    </row>
    <row r="14" spans="1:14" x14ac:dyDescent="0.25">
      <c r="A14" s="161"/>
      <c r="B14" s="156"/>
      <c r="C14" s="62" t="s">
        <v>107</v>
      </c>
      <c r="D14" s="62">
        <v>460</v>
      </c>
      <c r="E14" s="62">
        <v>503</v>
      </c>
      <c r="F14" s="62" t="s">
        <v>109</v>
      </c>
      <c r="G14" s="62">
        <v>244</v>
      </c>
      <c r="H14" s="50">
        <f t="shared" ref="H14" si="4">SUM(I14:N14)</f>
        <v>707.9</v>
      </c>
      <c r="I14" s="30">
        <f>417.9+290</f>
        <v>707.9</v>
      </c>
      <c r="J14" s="52">
        <v>0</v>
      </c>
      <c r="K14" s="52">
        <v>0</v>
      </c>
      <c r="L14" s="52">
        <v>0</v>
      </c>
      <c r="M14" s="30">
        <v>0</v>
      </c>
      <c r="N14" s="30">
        <v>0</v>
      </c>
    </row>
    <row r="15" spans="1:14" x14ac:dyDescent="0.25">
      <c r="A15" s="161"/>
      <c r="B15" s="156"/>
      <c r="C15" s="27" t="s">
        <v>107</v>
      </c>
      <c r="D15" s="27">
        <v>460</v>
      </c>
      <c r="E15" s="27">
        <v>503</v>
      </c>
      <c r="F15" s="27" t="s">
        <v>158</v>
      </c>
      <c r="G15" s="27">
        <v>244</v>
      </c>
      <c r="H15" s="50">
        <f t="shared" si="3"/>
        <v>7869.9</v>
      </c>
      <c r="I15" s="30">
        <v>0</v>
      </c>
      <c r="J15" s="86">
        <v>3935</v>
      </c>
      <c r="K15" s="52">
        <v>3934.9</v>
      </c>
      <c r="L15" s="52">
        <v>0</v>
      </c>
      <c r="M15" s="30">
        <v>0</v>
      </c>
      <c r="N15" s="30">
        <v>0</v>
      </c>
    </row>
    <row r="16" spans="1:14" ht="15.75" x14ac:dyDescent="0.25">
      <c r="A16" s="24"/>
    </row>
  </sheetData>
  <mergeCells count="11">
    <mergeCell ref="I3:N3"/>
    <mergeCell ref="B10:B15"/>
    <mergeCell ref="A4:N4"/>
    <mergeCell ref="A5:A7"/>
    <mergeCell ref="B5:B7"/>
    <mergeCell ref="C5:C7"/>
    <mergeCell ref="A8:A15"/>
    <mergeCell ref="D5:G6"/>
    <mergeCell ref="H6:H7"/>
    <mergeCell ref="I6:N6"/>
    <mergeCell ref="H5:N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Таблица 1</vt:lpstr>
      <vt:lpstr>Таблица 2</vt:lpstr>
      <vt:lpstr>Таблица 3</vt:lpstr>
      <vt:lpstr>Приложение 1</vt:lpstr>
      <vt:lpstr>Приложение 3</vt:lpstr>
      <vt:lpstr>'Таблица 1'!Заголовки_для_печати</vt:lpstr>
      <vt:lpstr>'Таблица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2020-09-22T05:43:04Z</dcterms:modified>
</cp:coreProperties>
</file>