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765" windowWidth="14805" windowHeight="4350" tabRatio="869" activeTab="8"/>
  </bookViews>
  <sheets>
    <sheet name="Таблица 1" sheetId="15" r:id="rId1"/>
    <sheet name="Таблица 2" sheetId="8" r:id="rId2"/>
    <sheet name="Таблица 3" sheetId="17" r:id="rId3"/>
    <sheet name="Таблица 5" sheetId="20" r:id="rId4"/>
    <sheet name="Приложение 1 таб 1" sheetId="19" r:id="rId5"/>
    <sheet name="Приложение 1 таб 3" sheetId="21" r:id="rId6"/>
    <sheet name="Приложение 2" sheetId="22" r:id="rId7"/>
    <sheet name="Приложение 3" sheetId="18" r:id="rId8"/>
    <sheet name="Сравнительная таблица 2" sheetId="23" r:id="rId9"/>
  </sheets>
  <definedNames>
    <definedName name="_xlnm.Print_Titles" localSheetId="1">'Таблица 2'!$6:$9</definedName>
  </definedNames>
  <calcPr calcId="145621"/>
</workbook>
</file>

<file path=xl/calcChain.xml><?xml version="1.0" encoding="utf-8"?>
<calcChain xmlns="http://schemas.openxmlformats.org/spreadsheetml/2006/main">
  <c r="P25" i="15" l="1"/>
  <c r="O25" i="15"/>
  <c r="N25" i="15"/>
  <c r="M25" i="15"/>
  <c r="P27" i="15"/>
  <c r="O27" i="15"/>
  <c r="N27" i="15"/>
  <c r="M27" i="15"/>
  <c r="L27" i="15"/>
  <c r="K27" i="15"/>
  <c r="P61" i="23" l="1"/>
  <c r="R30" i="15"/>
  <c r="R14" i="15"/>
  <c r="F12" i="8" l="1"/>
  <c r="F11" i="8"/>
  <c r="R185" i="8"/>
  <c r="Q185" i="8"/>
  <c r="P185" i="8"/>
  <c r="O185" i="8"/>
  <c r="N185" i="8"/>
  <c r="R184" i="8"/>
  <c r="Q184" i="8"/>
  <c r="P184" i="8"/>
  <c r="O184" i="8"/>
  <c r="N184" i="8"/>
  <c r="R183" i="8"/>
  <c r="R181" i="8" s="1"/>
  <c r="Q183" i="8"/>
  <c r="P183" i="8"/>
  <c r="O183" i="8"/>
  <c r="N183" i="8"/>
  <c r="N181" i="8" s="1"/>
  <c r="R182" i="8"/>
  <c r="Q182" i="8"/>
  <c r="P182" i="8"/>
  <c r="O182" i="8"/>
  <c r="O181" i="8" s="1"/>
  <c r="N182" i="8"/>
  <c r="Q181" i="8"/>
  <c r="P181" i="8"/>
  <c r="R180" i="8"/>
  <c r="Q180" i="8"/>
  <c r="P180" i="8"/>
  <c r="O180" i="8"/>
  <c r="N180" i="8"/>
  <c r="R179" i="8"/>
  <c r="Q179" i="8"/>
  <c r="P179" i="8"/>
  <c r="O179" i="8"/>
  <c r="N179" i="8"/>
  <c r="R178" i="8"/>
  <c r="Q178" i="8"/>
  <c r="P178" i="8"/>
  <c r="O178" i="8"/>
  <c r="O176" i="8" s="1"/>
  <c r="N178" i="8"/>
  <c r="R177" i="8"/>
  <c r="Q177" i="8"/>
  <c r="Q176" i="8" s="1"/>
  <c r="P177" i="8"/>
  <c r="P176" i="8" s="1"/>
  <c r="O177" i="8"/>
  <c r="N177" i="8"/>
  <c r="R176" i="8"/>
  <c r="N176" i="8"/>
  <c r="R175" i="8"/>
  <c r="Q175" i="8"/>
  <c r="P175" i="8"/>
  <c r="O175" i="8"/>
  <c r="N175" i="8"/>
  <c r="R174" i="8"/>
  <c r="Q174" i="8"/>
  <c r="P174" i="8"/>
  <c r="O174" i="8"/>
  <c r="N174" i="8"/>
  <c r="R173" i="8"/>
  <c r="Q173" i="8"/>
  <c r="P173" i="8"/>
  <c r="P171" i="8" s="1"/>
  <c r="O173" i="8"/>
  <c r="N173" i="8"/>
  <c r="R172" i="8"/>
  <c r="Q172" i="8"/>
  <c r="Q171" i="8" s="1"/>
  <c r="P172" i="8"/>
  <c r="O172" i="8"/>
  <c r="N172" i="8"/>
  <c r="R171" i="8"/>
  <c r="O171" i="8"/>
  <c r="N171" i="8"/>
  <c r="R170" i="8"/>
  <c r="Q170" i="8"/>
  <c r="P170" i="8"/>
  <c r="O170" i="8"/>
  <c r="N170" i="8"/>
  <c r="R169" i="8"/>
  <c r="Q169" i="8"/>
  <c r="P169" i="8"/>
  <c r="P166" i="8" s="1"/>
  <c r="O169" i="8"/>
  <c r="N169" i="8"/>
  <c r="R168" i="8"/>
  <c r="Q168" i="8"/>
  <c r="Q166" i="8" s="1"/>
  <c r="P168" i="8"/>
  <c r="O168" i="8"/>
  <c r="N168" i="8"/>
  <c r="R167" i="8"/>
  <c r="Q167" i="8"/>
  <c r="P167" i="8"/>
  <c r="O167" i="8"/>
  <c r="N167" i="8"/>
  <c r="O166" i="8"/>
  <c r="N155" i="8"/>
  <c r="O155" i="8"/>
  <c r="P155" i="8"/>
  <c r="Q155" i="8"/>
  <c r="R155" i="8"/>
  <c r="N156" i="8"/>
  <c r="O156" i="8"/>
  <c r="P156" i="8"/>
  <c r="P161" i="8" s="1"/>
  <c r="Q156" i="8"/>
  <c r="R156" i="8"/>
  <c r="N157" i="8"/>
  <c r="O157" i="8"/>
  <c r="O162" i="8" s="1"/>
  <c r="P157" i="8"/>
  <c r="Q157" i="8"/>
  <c r="R157" i="8"/>
  <c r="N158" i="8"/>
  <c r="O158" i="8"/>
  <c r="P158" i="8"/>
  <c r="Q158" i="8"/>
  <c r="R158" i="8"/>
  <c r="R163" i="8" s="1"/>
  <c r="N159" i="8"/>
  <c r="O159" i="8"/>
  <c r="P159" i="8"/>
  <c r="Q159" i="8"/>
  <c r="Q164" i="8" s="1"/>
  <c r="R159" i="8"/>
  <c r="N161" i="8"/>
  <c r="O161" i="8"/>
  <c r="Q161" i="8"/>
  <c r="R161" i="8"/>
  <c r="N162" i="8"/>
  <c r="P162" i="8"/>
  <c r="Q162" i="8"/>
  <c r="R162" i="8"/>
  <c r="N164" i="8"/>
  <c r="O164" i="8"/>
  <c r="P164" i="8"/>
  <c r="R164" i="8"/>
  <c r="N150" i="8"/>
  <c r="O150" i="8"/>
  <c r="P150" i="8"/>
  <c r="Q150" i="8"/>
  <c r="R150" i="8"/>
  <c r="R149" i="8" s="1"/>
  <c r="N151" i="8"/>
  <c r="O151" i="8"/>
  <c r="P151" i="8"/>
  <c r="Q151" i="8"/>
  <c r="R151" i="8"/>
  <c r="Q152" i="8"/>
  <c r="R152" i="8"/>
  <c r="N153" i="8"/>
  <c r="O153" i="8"/>
  <c r="P153" i="8"/>
  <c r="Q153" i="8"/>
  <c r="R153" i="8"/>
  <c r="R144" i="8"/>
  <c r="Q144" i="8"/>
  <c r="P144" i="8"/>
  <c r="O144" i="8"/>
  <c r="N144" i="8"/>
  <c r="R142" i="8"/>
  <c r="N142" i="8"/>
  <c r="P140" i="8"/>
  <c r="Q139" i="8"/>
  <c r="R137" i="8"/>
  <c r="Q137" i="8"/>
  <c r="Q142" i="8" s="1"/>
  <c r="P137" i="8"/>
  <c r="P142" i="8" s="1"/>
  <c r="O137" i="8"/>
  <c r="O142" i="8" s="1"/>
  <c r="N137" i="8"/>
  <c r="R136" i="8"/>
  <c r="R141" i="8" s="1"/>
  <c r="Q136" i="8"/>
  <c r="Q141" i="8" s="1"/>
  <c r="Q163" i="8" s="1"/>
  <c r="P136" i="8"/>
  <c r="P141" i="8" s="1"/>
  <c r="P163" i="8" s="1"/>
  <c r="O136" i="8"/>
  <c r="O141" i="8" s="1"/>
  <c r="N136" i="8"/>
  <c r="N141" i="8" s="1"/>
  <c r="N152" i="8" s="1"/>
  <c r="R135" i="8"/>
  <c r="R140" i="8" s="1"/>
  <c r="Q135" i="8"/>
  <c r="Q133" i="8" s="1"/>
  <c r="P135" i="8"/>
  <c r="O135" i="8"/>
  <c r="O140" i="8" s="1"/>
  <c r="N135" i="8"/>
  <c r="N140" i="8" s="1"/>
  <c r="R134" i="8"/>
  <c r="R133" i="8" s="1"/>
  <c r="Q134" i="8"/>
  <c r="P134" i="8"/>
  <c r="P139" i="8" s="1"/>
  <c r="O134" i="8"/>
  <c r="O139" i="8" s="1"/>
  <c r="N134" i="8"/>
  <c r="O133" i="8"/>
  <c r="N128" i="8"/>
  <c r="O128" i="8"/>
  <c r="P128" i="8"/>
  <c r="Q128" i="8"/>
  <c r="R128" i="8"/>
  <c r="R127" i="8"/>
  <c r="Q127" i="8"/>
  <c r="P127" i="8"/>
  <c r="O127" i="8"/>
  <c r="N127" i="8"/>
  <c r="R126" i="8"/>
  <c r="R123" i="8" s="1"/>
  <c r="Q126" i="8"/>
  <c r="P126" i="8"/>
  <c r="O126" i="8"/>
  <c r="N126" i="8"/>
  <c r="N123" i="8" s="1"/>
  <c r="R125" i="8"/>
  <c r="Q125" i="8"/>
  <c r="P125" i="8"/>
  <c r="O125" i="8"/>
  <c r="O123" i="8" s="1"/>
  <c r="N125" i="8"/>
  <c r="R124" i="8"/>
  <c r="Q124" i="8"/>
  <c r="P124" i="8"/>
  <c r="P123" i="8" s="1"/>
  <c r="O124" i="8"/>
  <c r="N124" i="8"/>
  <c r="Q123" i="8"/>
  <c r="R118" i="8"/>
  <c r="Q118" i="8"/>
  <c r="P118" i="8"/>
  <c r="O118" i="8"/>
  <c r="N118" i="8"/>
  <c r="R113" i="8"/>
  <c r="Q113" i="8"/>
  <c r="P113" i="8"/>
  <c r="O113" i="8"/>
  <c r="N113" i="8"/>
  <c r="N108" i="8"/>
  <c r="O108" i="8"/>
  <c r="P108" i="8"/>
  <c r="Q108" i="8"/>
  <c r="R108" i="8"/>
  <c r="N103" i="8"/>
  <c r="O103" i="8"/>
  <c r="P103" i="8"/>
  <c r="Q103" i="8"/>
  <c r="R103" i="8"/>
  <c r="R98" i="8"/>
  <c r="Q98" i="8"/>
  <c r="P98" i="8"/>
  <c r="O98" i="8"/>
  <c r="N98" i="8"/>
  <c r="R93" i="8"/>
  <c r="Q93" i="8"/>
  <c r="P93" i="8"/>
  <c r="O93" i="8"/>
  <c r="N93" i="8"/>
  <c r="N89" i="8"/>
  <c r="N88" i="8" s="1"/>
  <c r="O89" i="8"/>
  <c r="O88" i="8" s="1"/>
  <c r="P89" i="8"/>
  <c r="P88" i="8" s="1"/>
  <c r="Q89" i="8"/>
  <c r="Q88" i="8" s="1"/>
  <c r="R89" i="8"/>
  <c r="R88" i="8" s="1"/>
  <c r="N90" i="8"/>
  <c r="O90" i="8"/>
  <c r="P90" i="8"/>
  <c r="Q90" i="8"/>
  <c r="R90" i="8"/>
  <c r="N91" i="8"/>
  <c r="O91" i="8"/>
  <c r="P91" i="8"/>
  <c r="Q91" i="8"/>
  <c r="R91" i="8"/>
  <c r="N92" i="8"/>
  <c r="O92" i="8"/>
  <c r="P92" i="8"/>
  <c r="Q92" i="8"/>
  <c r="R92" i="8"/>
  <c r="N83" i="8"/>
  <c r="O83" i="8"/>
  <c r="P83" i="8"/>
  <c r="Q83" i="8"/>
  <c r="R83" i="8"/>
  <c r="N78" i="8"/>
  <c r="O78" i="8"/>
  <c r="P78" i="8"/>
  <c r="Q78" i="8"/>
  <c r="R78" i="8"/>
  <c r="N74" i="8"/>
  <c r="O74" i="8"/>
  <c r="O73" i="8" s="1"/>
  <c r="P74" i="8"/>
  <c r="Q74" i="8"/>
  <c r="R74" i="8"/>
  <c r="R73" i="8" s="1"/>
  <c r="N75" i="8"/>
  <c r="O75" i="8"/>
  <c r="P75" i="8"/>
  <c r="Q75" i="8"/>
  <c r="R75" i="8"/>
  <c r="N76" i="8"/>
  <c r="O76" i="8"/>
  <c r="P76" i="8"/>
  <c r="Q76" i="8"/>
  <c r="R76" i="8"/>
  <c r="N77" i="8"/>
  <c r="O77" i="8"/>
  <c r="P77" i="8"/>
  <c r="Q77" i="8"/>
  <c r="R77" i="8"/>
  <c r="N68" i="8"/>
  <c r="O68" i="8"/>
  <c r="P68" i="8"/>
  <c r="Q68" i="8"/>
  <c r="R68" i="8"/>
  <c r="N63" i="8"/>
  <c r="O63" i="8"/>
  <c r="P63" i="8"/>
  <c r="Q63" i="8"/>
  <c r="R63" i="8"/>
  <c r="N58" i="8"/>
  <c r="O58" i="8"/>
  <c r="P58" i="8"/>
  <c r="Q58" i="8"/>
  <c r="R58" i="8"/>
  <c r="N53" i="8"/>
  <c r="N52" i="8" s="1"/>
  <c r="O53" i="8"/>
  <c r="O52" i="8" s="1"/>
  <c r="P53" i="8"/>
  <c r="Q53" i="8"/>
  <c r="Q52" i="8" s="1"/>
  <c r="R53" i="8"/>
  <c r="R52" i="8" s="1"/>
  <c r="N54" i="8"/>
  <c r="O54" i="8"/>
  <c r="P54" i="8"/>
  <c r="Q54" i="8"/>
  <c r="R54" i="8"/>
  <c r="N55" i="8"/>
  <c r="O55" i="8"/>
  <c r="P55" i="8"/>
  <c r="Q55" i="8"/>
  <c r="R55" i="8"/>
  <c r="N56" i="8"/>
  <c r="O56" i="8"/>
  <c r="P56" i="8"/>
  <c r="P52" i="8" s="1"/>
  <c r="Q56" i="8"/>
  <c r="R56" i="8"/>
  <c r="N47" i="8"/>
  <c r="O47" i="8"/>
  <c r="P47" i="8"/>
  <c r="Q47" i="8"/>
  <c r="R47" i="8"/>
  <c r="N42" i="8"/>
  <c r="N41" i="8" s="1"/>
  <c r="O42" i="8"/>
  <c r="O41" i="8" s="1"/>
  <c r="P42" i="8"/>
  <c r="Q42" i="8"/>
  <c r="Q41" i="8" s="1"/>
  <c r="R42" i="8"/>
  <c r="R41" i="8" s="1"/>
  <c r="N43" i="8"/>
  <c r="O43" i="8"/>
  <c r="P43" i="8"/>
  <c r="Q43" i="8"/>
  <c r="R43" i="8"/>
  <c r="N44" i="8"/>
  <c r="O44" i="8"/>
  <c r="P44" i="8"/>
  <c r="Q44" i="8"/>
  <c r="R44" i="8"/>
  <c r="N45" i="8"/>
  <c r="O45" i="8"/>
  <c r="P45" i="8"/>
  <c r="P41" i="8" s="1"/>
  <c r="Q45" i="8"/>
  <c r="R45" i="8"/>
  <c r="N36" i="8"/>
  <c r="O36" i="8"/>
  <c r="P36" i="8"/>
  <c r="Q36" i="8"/>
  <c r="R36" i="8"/>
  <c r="N32" i="8"/>
  <c r="N31" i="8" s="1"/>
  <c r="O32" i="8"/>
  <c r="O31" i="8" s="1"/>
  <c r="P32" i="8"/>
  <c r="P31" i="8" s="1"/>
  <c r="Q32" i="8"/>
  <c r="Q31" i="8" s="1"/>
  <c r="R32" i="8"/>
  <c r="R31" i="8" s="1"/>
  <c r="N33" i="8"/>
  <c r="O33" i="8"/>
  <c r="P33" i="8"/>
  <c r="Q33" i="8"/>
  <c r="R33" i="8"/>
  <c r="N34" i="8"/>
  <c r="O34" i="8"/>
  <c r="P34" i="8"/>
  <c r="Q34" i="8"/>
  <c r="R34" i="8"/>
  <c r="N35" i="8"/>
  <c r="O35" i="8"/>
  <c r="P35" i="8"/>
  <c r="Q35" i="8"/>
  <c r="R35" i="8"/>
  <c r="N26" i="8"/>
  <c r="O26" i="8"/>
  <c r="P26" i="8"/>
  <c r="Q26" i="8"/>
  <c r="R26" i="8"/>
  <c r="N21" i="8"/>
  <c r="O21" i="8"/>
  <c r="P21" i="8"/>
  <c r="Q21" i="8"/>
  <c r="R21" i="8"/>
  <c r="N16" i="8"/>
  <c r="O16" i="8"/>
  <c r="P16" i="8"/>
  <c r="Q16" i="8"/>
  <c r="R16" i="8"/>
  <c r="N11" i="8"/>
  <c r="O11" i="8"/>
  <c r="P11" i="8"/>
  <c r="Q11" i="8"/>
  <c r="R11" i="8"/>
  <c r="O163" i="8" l="1"/>
  <c r="O152" i="8"/>
  <c r="Q160" i="8"/>
  <c r="Q73" i="8"/>
  <c r="P152" i="8"/>
  <c r="Q149" i="8"/>
  <c r="R166" i="8"/>
  <c r="P73" i="8"/>
  <c r="P138" i="8"/>
  <c r="P160" i="8" s="1"/>
  <c r="P149" i="8"/>
  <c r="O149" i="8"/>
  <c r="N163" i="8"/>
  <c r="N166" i="8"/>
  <c r="N73" i="8"/>
  <c r="N133" i="8"/>
  <c r="N149" i="8"/>
  <c r="Q138" i="8"/>
  <c r="O138" i="8"/>
  <c r="O160" i="8" s="1"/>
  <c r="N139" i="8"/>
  <c r="N138" i="8" s="1"/>
  <c r="N160" i="8" s="1"/>
  <c r="Q140" i="8"/>
  <c r="P133" i="8"/>
  <c r="R139" i="8"/>
  <c r="R138" i="8" s="1"/>
  <c r="R160" i="8" s="1"/>
  <c r="AF106" i="23"/>
  <c r="K106" i="8" l="1"/>
  <c r="T190" i="23" l="1"/>
  <c r="S190" i="23"/>
  <c r="R190" i="23"/>
  <c r="Q190" i="23"/>
  <c r="P190" i="23"/>
  <c r="T189" i="23"/>
  <c r="S189" i="23"/>
  <c r="R189" i="23"/>
  <c r="Q189" i="23"/>
  <c r="P189" i="23"/>
  <c r="T188" i="23"/>
  <c r="S188" i="23"/>
  <c r="R188" i="23"/>
  <c r="Q188" i="23"/>
  <c r="P188" i="23"/>
  <c r="T187" i="23"/>
  <c r="S187" i="23"/>
  <c r="R187" i="23"/>
  <c r="Q187" i="23"/>
  <c r="P187" i="23"/>
  <c r="T186" i="23"/>
  <c r="S186" i="23"/>
  <c r="R186" i="23"/>
  <c r="Q186" i="23"/>
  <c r="P186" i="23"/>
  <c r="T185" i="23"/>
  <c r="S185" i="23"/>
  <c r="R185" i="23"/>
  <c r="Q185" i="23"/>
  <c r="P185" i="23"/>
  <c r="T184" i="23"/>
  <c r="S184" i="23"/>
  <c r="R184" i="23"/>
  <c r="Q184" i="23"/>
  <c r="P184" i="23"/>
  <c r="T183" i="23"/>
  <c r="S183" i="23"/>
  <c r="R183" i="23"/>
  <c r="Q183" i="23"/>
  <c r="P183" i="23"/>
  <c r="T182" i="23"/>
  <c r="S182" i="23"/>
  <c r="R182" i="23"/>
  <c r="Q182" i="23"/>
  <c r="P182" i="23"/>
  <c r="T181" i="23"/>
  <c r="S181" i="23"/>
  <c r="R181" i="23"/>
  <c r="Q181" i="23"/>
  <c r="P181" i="23"/>
  <c r="T180" i="23"/>
  <c r="S180" i="23"/>
  <c r="R180" i="23"/>
  <c r="Q180" i="23"/>
  <c r="P180" i="23"/>
  <c r="T179" i="23"/>
  <c r="S179" i="23"/>
  <c r="R179" i="23"/>
  <c r="Q179" i="23"/>
  <c r="P179" i="23"/>
  <c r="T178" i="23"/>
  <c r="S178" i="23"/>
  <c r="R178" i="23"/>
  <c r="Q178" i="23"/>
  <c r="P178" i="23"/>
  <c r="T177" i="23"/>
  <c r="S177" i="23"/>
  <c r="R177" i="23"/>
  <c r="Q177" i="23"/>
  <c r="P177" i="23"/>
  <c r="T176" i="23"/>
  <c r="S176" i="23"/>
  <c r="R176" i="23"/>
  <c r="Q176" i="23"/>
  <c r="P176" i="23"/>
  <c r="T175" i="23"/>
  <c r="S175" i="23"/>
  <c r="R175" i="23"/>
  <c r="Q175" i="23"/>
  <c r="P175" i="23"/>
  <c r="T174" i="23"/>
  <c r="S174" i="23"/>
  <c r="R174" i="23"/>
  <c r="Q174" i="23"/>
  <c r="P174" i="23"/>
  <c r="T173" i="23"/>
  <c r="S173" i="23"/>
  <c r="R173" i="23"/>
  <c r="Q173" i="23"/>
  <c r="P173" i="23"/>
  <c r="T172" i="23"/>
  <c r="S172" i="23"/>
  <c r="R172" i="23"/>
  <c r="Q172" i="23"/>
  <c r="P172" i="23"/>
  <c r="T171" i="23"/>
  <c r="S171" i="23"/>
  <c r="R171" i="23"/>
  <c r="Q171" i="23"/>
  <c r="P171" i="23"/>
  <c r="T170" i="23"/>
  <c r="S170" i="23"/>
  <c r="R170" i="23"/>
  <c r="Q170" i="23"/>
  <c r="P170" i="23"/>
  <c r="S169" i="23"/>
  <c r="T168" i="23"/>
  <c r="S168" i="23"/>
  <c r="R168" i="23"/>
  <c r="Q168" i="23"/>
  <c r="T167" i="23"/>
  <c r="S167" i="23"/>
  <c r="R167" i="23"/>
  <c r="Q167" i="23"/>
  <c r="P167" i="23"/>
  <c r="S166" i="23"/>
  <c r="T164" i="23"/>
  <c r="S164" i="23"/>
  <c r="R164" i="23"/>
  <c r="Q164" i="23"/>
  <c r="P164" i="23"/>
  <c r="S163" i="23"/>
  <c r="T162" i="23"/>
  <c r="S162" i="23"/>
  <c r="R162" i="23"/>
  <c r="Q162" i="23"/>
  <c r="P162" i="23"/>
  <c r="T161" i="23"/>
  <c r="S161" i="23"/>
  <c r="R161" i="23"/>
  <c r="Q161" i="23"/>
  <c r="P161" i="23"/>
  <c r="S160" i="23"/>
  <c r="T159" i="23"/>
  <c r="S159" i="23"/>
  <c r="R159" i="23"/>
  <c r="Q159" i="23"/>
  <c r="P159" i="23"/>
  <c r="T158" i="23"/>
  <c r="S158" i="23"/>
  <c r="Q158" i="23"/>
  <c r="T157" i="23"/>
  <c r="S157" i="23"/>
  <c r="R157" i="23"/>
  <c r="Q157" i="23"/>
  <c r="P157" i="23"/>
  <c r="T156" i="23"/>
  <c r="S156" i="23"/>
  <c r="R156" i="23"/>
  <c r="Q156" i="23"/>
  <c r="P156" i="23"/>
  <c r="T155" i="23"/>
  <c r="S155" i="23"/>
  <c r="Q155" i="23"/>
  <c r="T153" i="23"/>
  <c r="S153" i="23"/>
  <c r="R153" i="23"/>
  <c r="Q153" i="23"/>
  <c r="P153" i="23"/>
  <c r="S152" i="23"/>
  <c r="T151" i="23"/>
  <c r="S151" i="23"/>
  <c r="R151" i="23"/>
  <c r="Q151" i="23"/>
  <c r="P151" i="23"/>
  <c r="T150" i="23"/>
  <c r="S150" i="23"/>
  <c r="R150" i="23"/>
  <c r="Q150" i="23"/>
  <c r="P150" i="23"/>
  <c r="S149" i="23"/>
  <c r="T148" i="23"/>
  <c r="S148" i="23"/>
  <c r="R148" i="23"/>
  <c r="Q148" i="23"/>
  <c r="P148" i="23"/>
  <c r="T147" i="23"/>
  <c r="S147" i="23"/>
  <c r="R147" i="23"/>
  <c r="Q147" i="23"/>
  <c r="P147" i="23"/>
  <c r="T146" i="23"/>
  <c r="S146" i="23"/>
  <c r="R146" i="23"/>
  <c r="Q146" i="23"/>
  <c r="P146" i="23"/>
  <c r="T145" i="23"/>
  <c r="S145" i="23"/>
  <c r="R145" i="23"/>
  <c r="Q145" i="23"/>
  <c r="P145" i="23"/>
  <c r="T144" i="23"/>
  <c r="S144" i="23"/>
  <c r="R144" i="23"/>
  <c r="T142" i="23"/>
  <c r="S142" i="23"/>
  <c r="R142" i="23"/>
  <c r="Q142" i="23"/>
  <c r="P142" i="23"/>
  <c r="S141" i="23"/>
  <c r="T140" i="23"/>
  <c r="S140" i="23"/>
  <c r="R140" i="23"/>
  <c r="Q140" i="23"/>
  <c r="P140" i="23"/>
  <c r="T139" i="23"/>
  <c r="S139" i="23"/>
  <c r="R139" i="23"/>
  <c r="Q139" i="23"/>
  <c r="P139" i="23"/>
  <c r="S138" i="23"/>
  <c r="T137" i="23"/>
  <c r="S137" i="23"/>
  <c r="R137" i="23"/>
  <c r="Q137" i="23"/>
  <c r="P137" i="23"/>
  <c r="S136" i="23"/>
  <c r="T135" i="23"/>
  <c r="S135" i="23"/>
  <c r="R135" i="23"/>
  <c r="Q135" i="23"/>
  <c r="P135" i="23"/>
  <c r="T134" i="23"/>
  <c r="S134" i="23"/>
  <c r="R134" i="23"/>
  <c r="Q134" i="23"/>
  <c r="P134" i="23"/>
  <c r="S133" i="23"/>
  <c r="T132" i="23"/>
  <c r="S132" i="23"/>
  <c r="R132" i="23"/>
  <c r="Q132" i="23"/>
  <c r="P132" i="23"/>
  <c r="T131" i="23"/>
  <c r="S131" i="23"/>
  <c r="R131" i="23"/>
  <c r="Q131" i="23"/>
  <c r="T130" i="23"/>
  <c r="S130" i="23"/>
  <c r="R130" i="23"/>
  <c r="Q130" i="23"/>
  <c r="P130" i="23"/>
  <c r="T129" i="23"/>
  <c r="S129" i="23"/>
  <c r="R129" i="23"/>
  <c r="Q129" i="23"/>
  <c r="P129" i="23"/>
  <c r="T128" i="23"/>
  <c r="S128" i="23"/>
  <c r="Q128" i="23"/>
  <c r="T127" i="23"/>
  <c r="S127" i="23"/>
  <c r="R127" i="23"/>
  <c r="Q127" i="23"/>
  <c r="P127" i="23"/>
  <c r="T126" i="23"/>
  <c r="S126" i="23"/>
  <c r="R126" i="23"/>
  <c r="T125" i="23"/>
  <c r="S125" i="23"/>
  <c r="R125" i="23"/>
  <c r="Q125" i="23"/>
  <c r="P125" i="23"/>
  <c r="T124" i="23"/>
  <c r="S124" i="23"/>
  <c r="R124" i="23"/>
  <c r="Q124" i="23"/>
  <c r="P124" i="23"/>
  <c r="T123" i="23"/>
  <c r="S123" i="23"/>
  <c r="R123" i="23"/>
  <c r="T122" i="23"/>
  <c r="S122" i="23"/>
  <c r="R122" i="23"/>
  <c r="Q122" i="23"/>
  <c r="P122" i="23"/>
  <c r="T121" i="23"/>
  <c r="S121" i="23"/>
  <c r="R121" i="23"/>
  <c r="Q121" i="23"/>
  <c r="P121" i="23"/>
  <c r="T120" i="23"/>
  <c r="S120" i="23"/>
  <c r="R120" i="23"/>
  <c r="Q120" i="23"/>
  <c r="P120" i="23"/>
  <c r="T119" i="23"/>
  <c r="S119" i="23"/>
  <c r="R119" i="23"/>
  <c r="Q119" i="23"/>
  <c r="P119" i="23"/>
  <c r="T118" i="23"/>
  <c r="S118" i="23"/>
  <c r="R118" i="23"/>
  <c r="Q118" i="23"/>
  <c r="P118" i="23"/>
  <c r="T117" i="23"/>
  <c r="S117" i="23"/>
  <c r="R117" i="23"/>
  <c r="Q117" i="23"/>
  <c r="P117" i="23"/>
  <c r="T116" i="23"/>
  <c r="S116" i="23"/>
  <c r="R116" i="23"/>
  <c r="Q116" i="23"/>
  <c r="P116" i="23"/>
  <c r="T115" i="23"/>
  <c r="S115" i="23"/>
  <c r="R115" i="23"/>
  <c r="Q115" i="23"/>
  <c r="P115" i="23"/>
  <c r="T114" i="23"/>
  <c r="S114" i="23"/>
  <c r="R114" i="23"/>
  <c r="Q114" i="23"/>
  <c r="P114" i="23"/>
  <c r="T113" i="23"/>
  <c r="S113" i="23"/>
  <c r="R113" i="23"/>
  <c r="Q113" i="23"/>
  <c r="P113" i="23"/>
  <c r="T112" i="23"/>
  <c r="S112" i="23"/>
  <c r="R112" i="23"/>
  <c r="Q112" i="23"/>
  <c r="P112" i="23"/>
  <c r="T111" i="23"/>
  <c r="S111" i="23"/>
  <c r="R111" i="23"/>
  <c r="Q111" i="23"/>
  <c r="P111" i="23"/>
  <c r="T110" i="23"/>
  <c r="S110" i="23"/>
  <c r="R110" i="23"/>
  <c r="Q110" i="23"/>
  <c r="P110" i="23"/>
  <c r="T109" i="23"/>
  <c r="S109" i="23"/>
  <c r="R109" i="23"/>
  <c r="Q109" i="23"/>
  <c r="P109" i="23"/>
  <c r="T108" i="23"/>
  <c r="S108" i="23"/>
  <c r="R108" i="23"/>
  <c r="Q108" i="23"/>
  <c r="P108" i="23"/>
  <c r="T107" i="23"/>
  <c r="S107" i="23"/>
  <c r="R107" i="23"/>
  <c r="Q107" i="23"/>
  <c r="P107" i="23"/>
  <c r="T106" i="23"/>
  <c r="S106" i="23"/>
  <c r="R106" i="23"/>
  <c r="Q106" i="23"/>
  <c r="T105" i="23"/>
  <c r="S105" i="23"/>
  <c r="R105" i="23"/>
  <c r="Q105" i="23"/>
  <c r="P105" i="23"/>
  <c r="T104" i="23"/>
  <c r="S104" i="23"/>
  <c r="R104" i="23"/>
  <c r="Q104" i="23"/>
  <c r="P104" i="23"/>
  <c r="T103" i="23"/>
  <c r="S103" i="23"/>
  <c r="R103" i="23"/>
  <c r="T102" i="23"/>
  <c r="S102" i="23"/>
  <c r="R102" i="23"/>
  <c r="Q102" i="23"/>
  <c r="P102" i="23"/>
  <c r="T101" i="23"/>
  <c r="S101" i="23"/>
  <c r="R101" i="23"/>
  <c r="Q101" i="23"/>
  <c r="P101" i="23"/>
  <c r="T100" i="23"/>
  <c r="S100" i="23"/>
  <c r="R100" i="23"/>
  <c r="Q100" i="23"/>
  <c r="P100" i="23"/>
  <c r="T99" i="23"/>
  <c r="S99" i="23"/>
  <c r="R99" i="23"/>
  <c r="Q99" i="23"/>
  <c r="P99" i="23"/>
  <c r="T98" i="23"/>
  <c r="S98" i="23"/>
  <c r="R98" i="23"/>
  <c r="Q98" i="23"/>
  <c r="P98" i="23"/>
  <c r="T97" i="23"/>
  <c r="S97" i="23"/>
  <c r="R97" i="23"/>
  <c r="Q97" i="23"/>
  <c r="P97" i="23"/>
  <c r="T96" i="23"/>
  <c r="S96" i="23"/>
  <c r="R96" i="23"/>
  <c r="Q96" i="23"/>
  <c r="P96" i="23"/>
  <c r="T95" i="23"/>
  <c r="S95" i="23"/>
  <c r="R95" i="23"/>
  <c r="Q95" i="23"/>
  <c r="P95" i="23"/>
  <c r="T94" i="23"/>
  <c r="S94" i="23"/>
  <c r="R94" i="23"/>
  <c r="Q94" i="23"/>
  <c r="P94" i="23"/>
  <c r="T93" i="23"/>
  <c r="S93" i="23"/>
  <c r="R93" i="23"/>
  <c r="Q93" i="23"/>
  <c r="P93" i="23"/>
  <c r="T92" i="23"/>
  <c r="S92" i="23"/>
  <c r="R92" i="23"/>
  <c r="Q92" i="23"/>
  <c r="P92" i="23"/>
  <c r="T91" i="23"/>
  <c r="S91" i="23"/>
  <c r="R91" i="23"/>
  <c r="T90" i="23"/>
  <c r="S90" i="23"/>
  <c r="R90" i="23"/>
  <c r="Q90" i="23"/>
  <c r="P90" i="23"/>
  <c r="T89" i="23"/>
  <c r="S89" i="23"/>
  <c r="R89" i="23"/>
  <c r="Q89" i="23"/>
  <c r="P89" i="23"/>
  <c r="T88" i="23"/>
  <c r="S88" i="23"/>
  <c r="R88" i="23"/>
  <c r="T87" i="23"/>
  <c r="S87" i="23"/>
  <c r="R87" i="23"/>
  <c r="Q87" i="23"/>
  <c r="P87" i="23"/>
  <c r="T86" i="23"/>
  <c r="S86" i="23"/>
  <c r="R86" i="23"/>
  <c r="Q86" i="23"/>
  <c r="P86" i="23"/>
  <c r="T85" i="23"/>
  <c r="S85" i="23"/>
  <c r="R85" i="23"/>
  <c r="Q85" i="23"/>
  <c r="P85" i="23"/>
  <c r="T84" i="23"/>
  <c r="S84" i="23"/>
  <c r="R84" i="23"/>
  <c r="Q84" i="23"/>
  <c r="P84" i="23"/>
  <c r="T83" i="23"/>
  <c r="S83" i="23"/>
  <c r="R83" i="23"/>
  <c r="Q83" i="23"/>
  <c r="P83" i="23"/>
  <c r="T82" i="23"/>
  <c r="S82" i="23"/>
  <c r="R82" i="23"/>
  <c r="Q82" i="23"/>
  <c r="P82" i="23"/>
  <c r="T81" i="23"/>
  <c r="S81" i="23"/>
  <c r="R81" i="23"/>
  <c r="Q81" i="23"/>
  <c r="T80" i="23"/>
  <c r="S80" i="23"/>
  <c r="R80" i="23"/>
  <c r="Q80" i="23"/>
  <c r="P80" i="23"/>
  <c r="T79" i="23"/>
  <c r="S79" i="23"/>
  <c r="R79" i="23"/>
  <c r="Q79" i="23"/>
  <c r="P79" i="23"/>
  <c r="T78" i="23"/>
  <c r="S78" i="23"/>
  <c r="R78" i="23"/>
  <c r="T77" i="23"/>
  <c r="S77" i="23"/>
  <c r="R77" i="23"/>
  <c r="Q77" i="23"/>
  <c r="P77" i="23"/>
  <c r="S76" i="23"/>
  <c r="R76" i="23"/>
  <c r="Q76" i="23"/>
  <c r="T75" i="23"/>
  <c r="S75" i="23"/>
  <c r="R75" i="23"/>
  <c r="Q75" i="23"/>
  <c r="P75" i="23"/>
  <c r="T74" i="23"/>
  <c r="S74" i="23"/>
  <c r="R74" i="23"/>
  <c r="Q74" i="23"/>
  <c r="P74" i="23"/>
  <c r="S73" i="23"/>
  <c r="R73" i="23"/>
  <c r="Q73" i="23"/>
  <c r="T72" i="23"/>
  <c r="S72" i="23"/>
  <c r="R72" i="23"/>
  <c r="Q72" i="23"/>
  <c r="P72" i="23"/>
  <c r="T71" i="23"/>
  <c r="S71" i="23"/>
  <c r="R71" i="23"/>
  <c r="Q71" i="23"/>
  <c r="P71" i="23"/>
  <c r="T70" i="23"/>
  <c r="S70" i="23"/>
  <c r="R70" i="23"/>
  <c r="Q70" i="23"/>
  <c r="P70" i="23"/>
  <c r="T69" i="23"/>
  <c r="S69" i="23"/>
  <c r="R69" i="23"/>
  <c r="Q69" i="23"/>
  <c r="P69" i="23"/>
  <c r="T68" i="23"/>
  <c r="S68" i="23"/>
  <c r="R68" i="23"/>
  <c r="Q68" i="23"/>
  <c r="P68" i="23"/>
  <c r="T67" i="23"/>
  <c r="S67" i="23"/>
  <c r="R67" i="23"/>
  <c r="Q67" i="23"/>
  <c r="P67" i="23"/>
  <c r="T66" i="23"/>
  <c r="S66" i="23"/>
  <c r="R66" i="23"/>
  <c r="Q66" i="23"/>
  <c r="P66" i="23"/>
  <c r="T65" i="23"/>
  <c r="S65" i="23"/>
  <c r="R65" i="23"/>
  <c r="Q65" i="23"/>
  <c r="P65" i="23"/>
  <c r="T64" i="23"/>
  <c r="S64" i="23"/>
  <c r="R64" i="23"/>
  <c r="Q64" i="23"/>
  <c r="P64" i="23"/>
  <c r="T63" i="23"/>
  <c r="S63" i="23"/>
  <c r="R63" i="23"/>
  <c r="Q63" i="23"/>
  <c r="P63" i="23"/>
  <c r="T62" i="23"/>
  <c r="S62" i="23"/>
  <c r="R62" i="23"/>
  <c r="Q62" i="23"/>
  <c r="P62" i="23"/>
  <c r="T61" i="23"/>
  <c r="S61" i="23"/>
  <c r="R61" i="23"/>
  <c r="Q61" i="23"/>
  <c r="T60" i="23"/>
  <c r="S60" i="23"/>
  <c r="R60" i="23"/>
  <c r="Q60" i="23"/>
  <c r="P60" i="23"/>
  <c r="T59" i="23"/>
  <c r="S59" i="23"/>
  <c r="R59" i="23"/>
  <c r="Q59" i="23"/>
  <c r="P59" i="23"/>
  <c r="S58" i="23"/>
  <c r="R58" i="23"/>
  <c r="Q58" i="23"/>
  <c r="T56" i="23"/>
  <c r="S56" i="23"/>
  <c r="R56" i="23"/>
  <c r="Q56" i="23"/>
  <c r="P56" i="23"/>
  <c r="T55" i="23"/>
  <c r="S55" i="23"/>
  <c r="R55" i="23"/>
  <c r="Q55" i="23"/>
  <c r="P55" i="23"/>
  <c r="T54" i="23"/>
  <c r="S54" i="23"/>
  <c r="R54" i="23"/>
  <c r="Q54" i="23"/>
  <c r="P54" i="23"/>
  <c r="T53" i="23"/>
  <c r="S53" i="23"/>
  <c r="R53" i="23"/>
  <c r="Q53" i="23"/>
  <c r="P53" i="23"/>
  <c r="T52" i="23"/>
  <c r="S52" i="23"/>
  <c r="R52" i="23"/>
  <c r="Q52" i="23"/>
  <c r="P52" i="23"/>
  <c r="T51" i="23"/>
  <c r="S51" i="23"/>
  <c r="R51" i="23"/>
  <c r="Q51" i="23"/>
  <c r="P51" i="23"/>
  <c r="T50" i="23"/>
  <c r="S50" i="23"/>
  <c r="R50" i="23"/>
  <c r="Q50" i="23"/>
  <c r="P50" i="23"/>
  <c r="T49" i="23"/>
  <c r="S49" i="23"/>
  <c r="R49" i="23"/>
  <c r="Q49" i="23"/>
  <c r="P49" i="23"/>
  <c r="T48" i="23"/>
  <c r="S48" i="23"/>
  <c r="R48" i="23"/>
  <c r="Q48" i="23"/>
  <c r="P48" i="23"/>
  <c r="T47" i="23"/>
  <c r="S47" i="23"/>
  <c r="R47" i="23"/>
  <c r="Q47" i="23"/>
  <c r="P47" i="23"/>
  <c r="P45" i="23"/>
  <c r="Q45" i="23"/>
  <c r="R45" i="23"/>
  <c r="S45" i="23"/>
  <c r="T45" i="23"/>
  <c r="P38" i="23"/>
  <c r="Q38" i="23"/>
  <c r="R38" i="23"/>
  <c r="S38" i="23"/>
  <c r="T38" i="23"/>
  <c r="P39" i="23"/>
  <c r="Q39" i="23"/>
  <c r="R39" i="23"/>
  <c r="S39" i="23"/>
  <c r="T39" i="23"/>
  <c r="P40" i="23"/>
  <c r="Q40" i="23"/>
  <c r="R40" i="23"/>
  <c r="S40" i="23"/>
  <c r="T40" i="23"/>
  <c r="P41" i="23"/>
  <c r="Q41" i="23"/>
  <c r="R41" i="23"/>
  <c r="S41" i="23"/>
  <c r="T41" i="23"/>
  <c r="P42" i="23"/>
  <c r="Q42" i="23"/>
  <c r="R42" i="23"/>
  <c r="S42" i="23"/>
  <c r="T42" i="23"/>
  <c r="P43" i="23"/>
  <c r="Q43" i="23"/>
  <c r="R43" i="23"/>
  <c r="S43" i="23"/>
  <c r="T43" i="23"/>
  <c r="P44" i="23"/>
  <c r="Q44" i="23"/>
  <c r="R44" i="23"/>
  <c r="S44" i="23"/>
  <c r="T44" i="23"/>
  <c r="P30" i="23"/>
  <c r="Q30" i="23"/>
  <c r="R30" i="23"/>
  <c r="S30" i="23"/>
  <c r="T30" i="23"/>
  <c r="P31" i="23"/>
  <c r="Q31" i="23"/>
  <c r="R31" i="23"/>
  <c r="S31" i="23"/>
  <c r="T31" i="23"/>
  <c r="P32" i="23"/>
  <c r="Q32" i="23"/>
  <c r="R32" i="23"/>
  <c r="S32" i="23"/>
  <c r="T32" i="23"/>
  <c r="P33" i="23"/>
  <c r="Q33" i="23"/>
  <c r="R33" i="23"/>
  <c r="S33" i="23"/>
  <c r="T33" i="23"/>
  <c r="P34" i="23"/>
  <c r="Q34" i="23"/>
  <c r="R34" i="23"/>
  <c r="S34" i="23"/>
  <c r="T34" i="23"/>
  <c r="P35" i="23"/>
  <c r="Q35" i="23"/>
  <c r="R35" i="23"/>
  <c r="S35" i="23"/>
  <c r="T35" i="23"/>
  <c r="P36" i="23"/>
  <c r="Q36" i="23"/>
  <c r="R36" i="23"/>
  <c r="S36" i="23"/>
  <c r="T36" i="23"/>
  <c r="P37" i="23"/>
  <c r="Q37" i="23"/>
  <c r="R37" i="23"/>
  <c r="S37" i="23"/>
  <c r="T37" i="23"/>
  <c r="Q22" i="23"/>
  <c r="R22" i="23"/>
  <c r="S22" i="23"/>
  <c r="T22" i="23"/>
  <c r="Q23" i="23"/>
  <c r="R23" i="23"/>
  <c r="S23" i="23"/>
  <c r="T23" i="23"/>
  <c r="S24" i="23"/>
  <c r="T24" i="23"/>
  <c r="Q25" i="23"/>
  <c r="R25" i="23"/>
  <c r="S25" i="23"/>
  <c r="T25" i="23"/>
  <c r="Q27" i="23"/>
  <c r="R27" i="23"/>
  <c r="S27" i="23"/>
  <c r="T27" i="23"/>
  <c r="Q28" i="23"/>
  <c r="R28" i="23"/>
  <c r="S28" i="23"/>
  <c r="T28" i="23"/>
  <c r="Q29" i="23"/>
  <c r="R29" i="23"/>
  <c r="S29" i="23"/>
  <c r="T29" i="23"/>
  <c r="Q17" i="23"/>
  <c r="R17" i="23"/>
  <c r="S17" i="23"/>
  <c r="T17" i="23"/>
  <c r="Q18" i="23"/>
  <c r="R18" i="23"/>
  <c r="S18" i="23"/>
  <c r="T18" i="23"/>
  <c r="Q19" i="23"/>
  <c r="R19" i="23"/>
  <c r="S19" i="23"/>
  <c r="T19" i="23"/>
  <c r="Q20" i="23"/>
  <c r="R20" i="23"/>
  <c r="S20" i="23"/>
  <c r="T20" i="23"/>
  <c r="Q12" i="23"/>
  <c r="R12" i="23"/>
  <c r="S12" i="23"/>
  <c r="T12" i="23"/>
  <c r="Q13" i="23"/>
  <c r="R13" i="23"/>
  <c r="S13" i="23"/>
  <c r="T13" i="23"/>
  <c r="Q14" i="23"/>
  <c r="R14" i="23"/>
  <c r="S14" i="23"/>
  <c r="T14" i="23"/>
  <c r="Q15" i="23"/>
  <c r="R15" i="23"/>
  <c r="S15" i="23"/>
  <c r="T15" i="23"/>
  <c r="AF11" i="23"/>
  <c r="Q11" i="23" s="1"/>
  <c r="AG167" i="23"/>
  <c r="AH167" i="23"/>
  <c r="AI167" i="23"/>
  <c r="AG168" i="23"/>
  <c r="AH168" i="23"/>
  <c r="AI168" i="23"/>
  <c r="AI169" i="23"/>
  <c r="T169" i="23" s="1"/>
  <c r="AF168" i="23"/>
  <c r="AF170" i="23"/>
  <c r="AF167" i="23"/>
  <c r="H167" i="8"/>
  <c r="I167" i="8"/>
  <c r="J167" i="8"/>
  <c r="K167" i="8"/>
  <c r="L167" i="8"/>
  <c r="M167" i="8"/>
  <c r="H168" i="8"/>
  <c r="I168" i="8"/>
  <c r="K168" i="8"/>
  <c r="L168" i="8"/>
  <c r="M168" i="8"/>
  <c r="I169" i="8"/>
  <c r="H170" i="8"/>
  <c r="I170" i="8"/>
  <c r="J170" i="8"/>
  <c r="K170" i="8"/>
  <c r="L170" i="8"/>
  <c r="M170" i="8"/>
  <c r="G169" i="8"/>
  <c r="G170" i="8"/>
  <c r="G167" i="8"/>
  <c r="AH188" i="23"/>
  <c r="AG188" i="23"/>
  <c r="AF188" i="23"/>
  <c r="AE188" i="23"/>
  <c r="AD188" i="23"/>
  <c r="AC188" i="23"/>
  <c r="AB188" i="23"/>
  <c r="AH183" i="23"/>
  <c r="AG183" i="23"/>
  <c r="AF183" i="23"/>
  <c r="AE183" i="23"/>
  <c r="AD183" i="23"/>
  <c r="AC183" i="23"/>
  <c r="AB183" i="23"/>
  <c r="AI175" i="23"/>
  <c r="AH175" i="23"/>
  <c r="AG175" i="23"/>
  <c r="AF175" i="23"/>
  <c r="AE175" i="23"/>
  <c r="AD175" i="23"/>
  <c r="AC175" i="23"/>
  <c r="AA175" i="23" s="1"/>
  <c r="AB175" i="23"/>
  <c r="AI174" i="23"/>
  <c r="AH174" i="23"/>
  <c r="AG174" i="23"/>
  <c r="AF174" i="23"/>
  <c r="AE174" i="23"/>
  <c r="AI173" i="23"/>
  <c r="AH173" i="23"/>
  <c r="AG173" i="23"/>
  <c r="AF173" i="23"/>
  <c r="AE173" i="23"/>
  <c r="AD173" i="23"/>
  <c r="AC173" i="23"/>
  <c r="AB173" i="23"/>
  <c r="AI172" i="23"/>
  <c r="AH172" i="23"/>
  <c r="AH171" i="23" s="1"/>
  <c r="AG172" i="23"/>
  <c r="AG171" i="23" s="1"/>
  <c r="AF172" i="23"/>
  <c r="AE172" i="23"/>
  <c r="AD172" i="23"/>
  <c r="AC172" i="23"/>
  <c r="AB172" i="23"/>
  <c r="AI170" i="23"/>
  <c r="AI166" i="23" s="1"/>
  <c r="T166" i="23" s="1"/>
  <c r="AH170" i="23"/>
  <c r="AG170" i="23"/>
  <c r="AE170" i="23"/>
  <c r="AD170" i="23"/>
  <c r="AC170" i="23"/>
  <c r="AB170" i="23"/>
  <c r="AD169" i="23"/>
  <c r="AB169" i="23"/>
  <c r="AD168" i="23"/>
  <c r="AC168" i="23"/>
  <c r="AE167" i="23"/>
  <c r="AD167" i="23"/>
  <c r="AD166" i="23" s="1"/>
  <c r="AC167" i="23"/>
  <c r="AB167" i="23"/>
  <c r="AI159" i="23"/>
  <c r="AH159" i="23"/>
  <c r="AG159" i="23"/>
  <c r="AF159" i="23"/>
  <c r="AE159" i="23"/>
  <c r="AD159" i="23"/>
  <c r="AC159" i="23"/>
  <c r="AB159" i="23"/>
  <c r="AI158" i="23"/>
  <c r="AH158" i="23"/>
  <c r="AG158" i="23"/>
  <c r="R158" i="23" s="1"/>
  <c r="AF158" i="23"/>
  <c r="AE158" i="23"/>
  <c r="AD158" i="23"/>
  <c r="AB158" i="23"/>
  <c r="AI157" i="23"/>
  <c r="AH157" i="23"/>
  <c r="AG157" i="23"/>
  <c r="AF157" i="23"/>
  <c r="AE157" i="23"/>
  <c r="AD157" i="23"/>
  <c r="AC157" i="23"/>
  <c r="AB157" i="23"/>
  <c r="AI156" i="23"/>
  <c r="AH156" i="23"/>
  <c r="AG156" i="23"/>
  <c r="AF156" i="23"/>
  <c r="AE156" i="23"/>
  <c r="AD156" i="23"/>
  <c r="AC156" i="23"/>
  <c r="AB156" i="23"/>
  <c r="AA148" i="23"/>
  <c r="AB147" i="23"/>
  <c r="AA147" i="23" s="1"/>
  <c r="AB146" i="23"/>
  <c r="AA146" i="23" s="1"/>
  <c r="AA145" i="23"/>
  <c r="AI144" i="23"/>
  <c r="AH144" i="23"/>
  <c r="AG144" i="23"/>
  <c r="Q144" i="23"/>
  <c r="AE144" i="23"/>
  <c r="AD144" i="23"/>
  <c r="AC144" i="23"/>
  <c r="AH135" i="23"/>
  <c r="AG135" i="23"/>
  <c r="AF135" i="23"/>
  <c r="AD135" i="23"/>
  <c r="AC135" i="23"/>
  <c r="AA132" i="23"/>
  <c r="AA159" i="23" s="1"/>
  <c r="AC131" i="23"/>
  <c r="AA131" i="23" s="1"/>
  <c r="P131" i="23" s="1"/>
  <c r="AA130" i="23"/>
  <c r="AA157" i="23" s="1"/>
  <c r="AA129" i="23"/>
  <c r="AA156" i="23" s="1"/>
  <c r="AI128" i="23"/>
  <c r="AI155" i="23" s="1"/>
  <c r="AH128" i="23"/>
  <c r="AH155" i="23" s="1"/>
  <c r="AG128" i="23"/>
  <c r="AG155" i="23" s="1"/>
  <c r="R155" i="23" s="1"/>
  <c r="AF128" i="23"/>
  <c r="AF155" i="23" s="1"/>
  <c r="AE128" i="23"/>
  <c r="AE155" i="23" s="1"/>
  <c r="AD128" i="23"/>
  <c r="AD155" i="23" s="1"/>
  <c r="AB128" i="23"/>
  <c r="AB155" i="23" s="1"/>
  <c r="AH125" i="23"/>
  <c r="AG125" i="23"/>
  <c r="AF125" i="23"/>
  <c r="AE125" i="23"/>
  <c r="AD125" i="23"/>
  <c r="AC125" i="23"/>
  <c r="AI122" i="23"/>
  <c r="AI185" i="23" s="1"/>
  <c r="AH122" i="23"/>
  <c r="AH185" i="23" s="1"/>
  <c r="AG122" i="23"/>
  <c r="AG185" i="23" s="1"/>
  <c r="AF122" i="23"/>
  <c r="AF185" i="23" s="1"/>
  <c r="AE122" i="23"/>
  <c r="AE185" i="23" s="1"/>
  <c r="AD122" i="23"/>
  <c r="AD185" i="23" s="1"/>
  <c r="AC122" i="23"/>
  <c r="AC185" i="23" s="1"/>
  <c r="AB122" i="23"/>
  <c r="AB185" i="23" s="1"/>
  <c r="AI121" i="23"/>
  <c r="AI184" i="23" s="1"/>
  <c r="AH121" i="23"/>
  <c r="AH184" i="23" s="1"/>
  <c r="AG121" i="23"/>
  <c r="AG184" i="23" s="1"/>
  <c r="AF121" i="23"/>
  <c r="AF184" i="23" s="1"/>
  <c r="AE121" i="23"/>
  <c r="AE184" i="23" s="1"/>
  <c r="AD121" i="23"/>
  <c r="AD184" i="23" s="1"/>
  <c r="AC121" i="23"/>
  <c r="AC184" i="23" s="1"/>
  <c r="AB121" i="23"/>
  <c r="AB184" i="23" s="1"/>
  <c r="AI120" i="23"/>
  <c r="AI183" i="23" s="1"/>
  <c r="AI119" i="23"/>
  <c r="AI182" i="23" s="1"/>
  <c r="AH119" i="23"/>
  <c r="AH182" i="23" s="1"/>
  <c r="AH181" i="23" s="1"/>
  <c r="AG119" i="23"/>
  <c r="AG182" i="23" s="1"/>
  <c r="AF119" i="23"/>
  <c r="AF182" i="23" s="1"/>
  <c r="AE119" i="23"/>
  <c r="AE182" i="23" s="1"/>
  <c r="AD119" i="23"/>
  <c r="AD182" i="23" s="1"/>
  <c r="AD181" i="23" s="1"/>
  <c r="AC119" i="23"/>
  <c r="AC182" i="23" s="1"/>
  <c r="AB119" i="23"/>
  <c r="AB182" i="23" s="1"/>
  <c r="AH118" i="23"/>
  <c r="AB118" i="23"/>
  <c r="AI117" i="23"/>
  <c r="AI190" i="23" s="1"/>
  <c r="AH117" i="23"/>
  <c r="AH190" i="23" s="1"/>
  <c r="AG117" i="23"/>
  <c r="AF117" i="23"/>
  <c r="AF127" i="23" s="1"/>
  <c r="AE117" i="23"/>
  <c r="AE190" i="23" s="1"/>
  <c r="AD117" i="23"/>
  <c r="AD190" i="23" s="1"/>
  <c r="AC117" i="23"/>
  <c r="AB117" i="23"/>
  <c r="AB127" i="23" s="1"/>
  <c r="AI116" i="23"/>
  <c r="AI189" i="23" s="1"/>
  <c r="AH116" i="23"/>
  <c r="AH189" i="23" s="1"/>
  <c r="AG116" i="23"/>
  <c r="AG189" i="23" s="1"/>
  <c r="AF116" i="23"/>
  <c r="AF189" i="23" s="1"/>
  <c r="AE116" i="23"/>
  <c r="AE189" i="23" s="1"/>
  <c r="AD116" i="23"/>
  <c r="AD189" i="23" s="1"/>
  <c r="AC116" i="23"/>
  <c r="AC189" i="23" s="1"/>
  <c r="AB116" i="23"/>
  <c r="AB189" i="23" s="1"/>
  <c r="AI115" i="23"/>
  <c r="AA115" i="23" s="1"/>
  <c r="AI114" i="23"/>
  <c r="AI187" i="23" s="1"/>
  <c r="AH114" i="23"/>
  <c r="AH187" i="23" s="1"/>
  <c r="AH186" i="23" s="1"/>
  <c r="AG114" i="23"/>
  <c r="AG187" i="23" s="1"/>
  <c r="AF114" i="23"/>
  <c r="AF187" i="23" s="1"/>
  <c r="AE114" i="23"/>
  <c r="AE187" i="23" s="1"/>
  <c r="AE186" i="23" s="1"/>
  <c r="AD114" i="23"/>
  <c r="AD187" i="23" s="1"/>
  <c r="AD186" i="23" s="1"/>
  <c r="AC114" i="23"/>
  <c r="AC187" i="23" s="1"/>
  <c r="AB114" i="23"/>
  <c r="AB187" i="23" s="1"/>
  <c r="AA114" i="23"/>
  <c r="AG113" i="23"/>
  <c r="AB113" i="23"/>
  <c r="AA112" i="23"/>
  <c r="AD111" i="23"/>
  <c r="AD108" i="23" s="1"/>
  <c r="AC111" i="23"/>
  <c r="AC174" i="23" s="1"/>
  <c r="AB111" i="23"/>
  <c r="AB174" i="23" s="1"/>
  <c r="AA110" i="23"/>
  <c r="AA109" i="23"/>
  <c r="AI108" i="23"/>
  <c r="AH108" i="23"/>
  <c r="AG108" i="23"/>
  <c r="AF108" i="23"/>
  <c r="AE108" i="23"/>
  <c r="AB108" i="23"/>
  <c r="AA107" i="23"/>
  <c r="AH106" i="23"/>
  <c r="AH169" i="23" s="1"/>
  <c r="AG106" i="23"/>
  <c r="AG136" i="23" s="1"/>
  <c r="R136" i="23" s="1"/>
  <c r="AF103" i="23"/>
  <c r="Q103" i="23" s="1"/>
  <c r="AC106" i="23"/>
  <c r="AB105" i="23"/>
  <c r="AB135" i="23" s="1"/>
  <c r="AA104" i="23"/>
  <c r="AI103" i="23"/>
  <c r="AE103" i="23"/>
  <c r="AD103" i="23"/>
  <c r="AC103" i="23"/>
  <c r="AA102" i="23"/>
  <c r="AA101" i="23"/>
  <c r="AA100" i="23"/>
  <c r="AA99" i="23"/>
  <c r="AA98" i="23" s="1"/>
  <c r="AI98" i="23"/>
  <c r="AH98" i="23"/>
  <c r="AG98" i="23"/>
  <c r="AF98" i="23"/>
  <c r="AE98" i="23"/>
  <c r="AD98" i="23"/>
  <c r="AC98" i="23"/>
  <c r="AB98" i="23"/>
  <c r="AA97" i="23"/>
  <c r="AA96" i="23"/>
  <c r="AA95" i="23"/>
  <c r="AA94" i="23"/>
  <c r="AI93" i="23"/>
  <c r="AH93" i="23"/>
  <c r="AG93" i="23"/>
  <c r="AF93" i="23"/>
  <c r="AE93" i="23"/>
  <c r="AD93" i="23"/>
  <c r="AC93" i="23"/>
  <c r="AB93" i="23"/>
  <c r="AI92" i="23"/>
  <c r="AH92" i="23"/>
  <c r="AG92" i="23"/>
  <c r="AF92" i="23"/>
  <c r="AE92" i="23"/>
  <c r="AD92" i="23"/>
  <c r="AC92" i="23"/>
  <c r="AB92" i="23"/>
  <c r="AI91" i="23"/>
  <c r="AH91" i="23"/>
  <c r="AG91" i="23"/>
  <c r="AF91" i="23"/>
  <c r="Q91" i="23" s="1"/>
  <c r="AE91" i="23"/>
  <c r="AD91" i="23"/>
  <c r="AB91" i="23"/>
  <c r="AI90" i="23"/>
  <c r="AH90" i="23"/>
  <c r="AG90" i="23"/>
  <c r="AF90" i="23"/>
  <c r="AE90" i="23"/>
  <c r="AD90" i="23"/>
  <c r="AC90" i="23"/>
  <c r="AB90" i="23"/>
  <c r="AA90" i="23" s="1"/>
  <c r="AI89" i="23"/>
  <c r="AH89" i="23"/>
  <c r="AG89" i="23"/>
  <c r="AG88" i="23" s="1"/>
  <c r="AF89" i="23"/>
  <c r="AE89" i="23"/>
  <c r="AD89" i="23"/>
  <c r="AC89" i="23"/>
  <c r="AB89" i="23"/>
  <c r="AA87" i="23"/>
  <c r="AA86" i="23"/>
  <c r="AA85" i="23"/>
  <c r="AA84" i="23"/>
  <c r="AI83" i="23"/>
  <c r="AH83" i="23"/>
  <c r="AG83" i="23"/>
  <c r="AF83" i="23"/>
  <c r="AE83" i="23"/>
  <c r="AD83" i="23"/>
  <c r="AC83" i="23"/>
  <c r="AB83" i="23"/>
  <c r="AA82" i="23"/>
  <c r="AC81" i="23"/>
  <c r="AC91" i="23" s="1"/>
  <c r="AA80" i="23"/>
  <c r="AA79" i="23"/>
  <c r="AI78" i="23"/>
  <c r="AH78" i="23"/>
  <c r="AG78" i="23"/>
  <c r="AF78" i="23"/>
  <c r="Q78" i="23" s="1"/>
  <c r="AE78" i="23"/>
  <c r="AD78" i="23"/>
  <c r="AC78" i="23"/>
  <c r="AB78" i="23"/>
  <c r="AI77" i="23"/>
  <c r="AH77" i="23"/>
  <c r="AG77" i="23"/>
  <c r="AF77" i="23"/>
  <c r="AE77" i="23"/>
  <c r="AD77" i="23"/>
  <c r="AC77" i="23"/>
  <c r="AB77" i="23"/>
  <c r="AI76" i="23"/>
  <c r="T76" i="23" s="1"/>
  <c r="AH76" i="23"/>
  <c r="AG76" i="23"/>
  <c r="AD76" i="23"/>
  <c r="AB76" i="23"/>
  <c r="AI75" i="23"/>
  <c r="AH75" i="23"/>
  <c r="AG75" i="23"/>
  <c r="AF75" i="23"/>
  <c r="AD75" i="23"/>
  <c r="AC75" i="23"/>
  <c r="AB75" i="23"/>
  <c r="AI74" i="23"/>
  <c r="AH74" i="23"/>
  <c r="AG74" i="23"/>
  <c r="AF74" i="23"/>
  <c r="AE74" i="23"/>
  <c r="AD74" i="23"/>
  <c r="AC74" i="23"/>
  <c r="AB74" i="23"/>
  <c r="AG73" i="23"/>
  <c r="AA72" i="23"/>
  <c r="AA71" i="23"/>
  <c r="AA70" i="23"/>
  <c r="AA69" i="23"/>
  <c r="AI68" i="23"/>
  <c r="AH68" i="23"/>
  <c r="AG68" i="23"/>
  <c r="AF68" i="23"/>
  <c r="AE68" i="23"/>
  <c r="AD68" i="23"/>
  <c r="AC68" i="23"/>
  <c r="AB68" i="23"/>
  <c r="AA67" i="23"/>
  <c r="AA66" i="23"/>
  <c r="AA65" i="23"/>
  <c r="AA64" i="23"/>
  <c r="AA63" i="23" s="1"/>
  <c r="AI63" i="23"/>
  <c r="AH63" i="23"/>
  <c r="AG63" i="23"/>
  <c r="AF63" i="23"/>
  <c r="AE63" i="23"/>
  <c r="AD63" i="23"/>
  <c r="AC63" i="23"/>
  <c r="AB63" i="23"/>
  <c r="AA62" i="23"/>
  <c r="AF61" i="23"/>
  <c r="AF136" i="23" s="1"/>
  <c r="Q136" i="23" s="1"/>
  <c r="AE61" i="23"/>
  <c r="AC61" i="23"/>
  <c r="AE60" i="23"/>
  <c r="AE75" i="23" s="1"/>
  <c r="AA60" i="23"/>
  <c r="AA59" i="23"/>
  <c r="AI58" i="23"/>
  <c r="T58" i="23" s="1"/>
  <c r="AH58" i="23"/>
  <c r="AG58" i="23"/>
  <c r="AD58" i="23"/>
  <c r="AB58" i="23"/>
  <c r="AI56" i="23"/>
  <c r="AH56" i="23"/>
  <c r="AG56" i="23"/>
  <c r="AF56" i="23"/>
  <c r="AE56" i="23"/>
  <c r="AD56" i="23"/>
  <c r="AC56" i="23"/>
  <c r="AB56" i="23"/>
  <c r="AI55" i="23"/>
  <c r="AH55" i="23"/>
  <c r="AG55" i="23"/>
  <c r="AF55" i="23"/>
  <c r="AE55" i="23"/>
  <c r="AD55" i="23"/>
  <c r="AC55" i="23"/>
  <c r="AB55" i="23"/>
  <c r="AI54" i="23"/>
  <c r="AH54" i="23"/>
  <c r="AG54" i="23"/>
  <c r="AF54" i="23"/>
  <c r="AE54" i="23"/>
  <c r="AD54" i="23"/>
  <c r="AC54" i="23"/>
  <c r="AB54" i="23"/>
  <c r="AI53" i="23"/>
  <c r="AH53" i="23"/>
  <c r="AG53" i="23"/>
  <c r="AF53" i="23"/>
  <c r="AE53" i="23"/>
  <c r="AD53" i="23"/>
  <c r="AC53" i="23"/>
  <c r="AB53" i="23"/>
  <c r="AC52" i="23"/>
  <c r="AA51" i="23"/>
  <c r="AA50" i="23"/>
  <c r="AA49" i="23"/>
  <c r="AA48" i="23"/>
  <c r="AA47" i="23" s="1"/>
  <c r="AI47" i="23"/>
  <c r="AH47" i="23"/>
  <c r="AG47" i="23"/>
  <c r="AF47" i="23"/>
  <c r="AE47" i="23"/>
  <c r="AD47" i="23"/>
  <c r="AC47" i="23"/>
  <c r="AB47" i="23"/>
  <c r="AI45" i="23"/>
  <c r="AH45" i="23"/>
  <c r="AG45" i="23"/>
  <c r="AF45" i="23"/>
  <c r="AE45" i="23"/>
  <c r="AD45" i="23"/>
  <c r="AC45" i="23"/>
  <c r="AB45" i="23"/>
  <c r="AI44" i="23"/>
  <c r="AH44" i="23"/>
  <c r="AE44" i="23"/>
  <c r="AD44" i="23"/>
  <c r="AB44" i="23"/>
  <c r="AI43" i="23"/>
  <c r="AH43" i="23"/>
  <c r="AG43" i="23"/>
  <c r="AF43" i="23"/>
  <c r="AE43" i="23"/>
  <c r="AD43" i="23"/>
  <c r="AC43" i="23"/>
  <c r="AB43" i="23"/>
  <c r="AI42" i="23"/>
  <c r="AH42" i="23"/>
  <c r="AG42" i="23"/>
  <c r="AF42" i="23"/>
  <c r="AE42" i="23"/>
  <c r="AD42" i="23"/>
  <c r="AC42" i="23"/>
  <c r="AB42" i="23"/>
  <c r="AE41" i="23"/>
  <c r="AA40" i="23"/>
  <c r="AF39" i="23"/>
  <c r="AA39" i="23" s="1"/>
  <c r="AA36" i="23" s="1"/>
  <c r="AC39" i="23"/>
  <c r="AC36" i="23" s="1"/>
  <c r="AA38" i="23"/>
  <c r="AA37" i="23"/>
  <c r="AI36" i="23"/>
  <c r="AH36" i="23"/>
  <c r="AG36" i="23"/>
  <c r="AF36" i="23"/>
  <c r="AE36" i="23"/>
  <c r="AD36" i="23"/>
  <c r="AB36" i="23"/>
  <c r="AI35" i="23"/>
  <c r="AH35" i="23"/>
  <c r="AG35" i="23"/>
  <c r="AF35" i="23"/>
  <c r="AE35" i="23"/>
  <c r="AD35" i="23"/>
  <c r="AA35" i="23" s="1"/>
  <c r="AC35" i="23"/>
  <c r="AB35" i="23"/>
  <c r="AI34" i="23"/>
  <c r="AI31" i="23" s="1"/>
  <c r="AH34" i="23"/>
  <c r="AE34" i="23"/>
  <c r="AD34" i="23"/>
  <c r="AB34" i="23"/>
  <c r="AI33" i="23"/>
  <c r="AH33" i="23"/>
  <c r="AG33" i="23"/>
  <c r="AF33" i="23"/>
  <c r="AE33" i="23"/>
  <c r="AD33" i="23"/>
  <c r="AC33" i="23"/>
  <c r="AB33" i="23"/>
  <c r="AI32" i="23"/>
  <c r="AH32" i="23"/>
  <c r="AH31" i="23" s="1"/>
  <c r="AG32" i="23"/>
  <c r="AF32" i="23"/>
  <c r="AE32" i="23"/>
  <c r="AD32" i="23"/>
  <c r="AD31" i="23" s="1"/>
  <c r="AC32" i="23"/>
  <c r="AB32" i="23"/>
  <c r="AB31" i="23" s="1"/>
  <c r="AA30" i="23"/>
  <c r="AA29" i="23"/>
  <c r="P29" i="23" s="1"/>
  <c r="AA28" i="23"/>
  <c r="P28" i="23" s="1"/>
  <c r="AA27" i="23"/>
  <c r="P27" i="23" s="1"/>
  <c r="AI26" i="23"/>
  <c r="T26" i="23" s="1"/>
  <c r="AH26" i="23"/>
  <c r="S26" i="23" s="1"/>
  <c r="AG26" i="23"/>
  <c r="R26" i="23" s="1"/>
  <c r="AF26" i="23"/>
  <c r="Q26" i="23" s="1"/>
  <c r="AE26" i="23"/>
  <c r="AD26" i="23"/>
  <c r="AC26" i="23"/>
  <c r="AB26" i="23"/>
  <c r="AA25" i="23"/>
  <c r="P25" i="23" s="1"/>
  <c r="AG24" i="23"/>
  <c r="AG44" i="23" s="1"/>
  <c r="AF24" i="23"/>
  <c r="AC24" i="23"/>
  <c r="AA24" i="23" s="1"/>
  <c r="AA23" i="23"/>
  <c r="P23" i="23" s="1"/>
  <c r="AA22" i="23"/>
  <c r="P22" i="23" s="1"/>
  <c r="AI21" i="23"/>
  <c r="T21" i="23" s="1"/>
  <c r="AH21" i="23"/>
  <c r="S21" i="23" s="1"/>
  <c r="AE21" i="23"/>
  <c r="AD21" i="23"/>
  <c r="AB21" i="23"/>
  <c r="AA20" i="23"/>
  <c r="P20" i="23" s="1"/>
  <c r="AA19" i="23"/>
  <c r="P19" i="23" s="1"/>
  <c r="AA18" i="23"/>
  <c r="P18" i="23" s="1"/>
  <c r="AA17" i="23"/>
  <c r="P17" i="23" s="1"/>
  <c r="AI16" i="23"/>
  <c r="T16" i="23" s="1"/>
  <c r="AH16" i="23"/>
  <c r="S16" i="23" s="1"/>
  <c r="AG16" i="23"/>
  <c r="R16" i="23" s="1"/>
  <c r="AF16" i="23"/>
  <c r="Q16" i="23" s="1"/>
  <c r="AE16" i="23"/>
  <c r="AD16" i="23"/>
  <c r="AC16" i="23"/>
  <c r="AB16" i="23"/>
  <c r="AA15" i="23"/>
  <c r="P15" i="23" s="1"/>
  <c r="AA14" i="23"/>
  <c r="P14" i="23" s="1"/>
  <c r="AA13" i="23"/>
  <c r="P13" i="23" s="1"/>
  <c r="AA12" i="23"/>
  <c r="P12" i="23" s="1"/>
  <c r="AI11" i="23"/>
  <c r="T11" i="23" s="1"/>
  <c r="AH11" i="23"/>
  <c r="S11" i="23" s="1"/>
  <c r="AG11" i="23"/>
  <c r="R11" i="23" s="1"/>
  <c r="AE11" i="23"/>
  <c r="AD11" i="23"/>
  <c r="AC11" i="23"/>
  <c r="AB11" i="23"/>
  <c r="M188" i="23"/>
  <c r="L188" i="23"/>
  <c r="K188" i="23"/>
  <c r="J188" i="23"/>
  <c r="I188" i="23"/>
  <c r="H188" i="23"/>
  <c r="G188" i="23"/>
  <c r="M183" i="23"/>
  <c r="L183" i="23"/>
  <c r="K183" i="23"/>
  <c r="J183" i="23"/>
  <c r="I183" i="23"/>
  <c r="H183" i="23"/>
  <c r="G183" i="23"/>
  <c r="N175" i="23"/>
  <c r="M175" i="23"/>
  <c r="L175" i="23"/>
  <c r="K175" i="23"/>
  <c r="J175" i="23"/>
  <c r="I175" i="23"/>
  <c r="H175" i="23"/>
  <c r="G175" i="23"/>
  <c r="N174" i="23"/>
  <c r="M174" i="23"/>
  <c r="L174" i="23"/>
  <c r="K174" i="23"/>
  <c r="J174" i="23"/>
  <c r="N173" i="23"/>
  <c r="N171" i="23" s="1"/>
  <c r="M173" i="23"/>
  <c r="L173" i="23"/>
  <c r="K173" i="23"/>
  <c r="J173" i="23"/>
  <c r="J171" i="23" s="1"/>
  <c r="I173" i="23"/>
  <c r="H173" i="23"/>
  <c r="G173" i="23"/>
  <c r="F173" i="23"/>
  <c r="N172" i="23"/>
  <c r="M172" i="23"/>
  <c r="L172" i="23"/>
  <c r="K172" i="23"/>
  <c r="K171" i="23" s="1"/>
  <c r="J172" i="23"/>
  <c r="I172" i="23"/>
  <c r="H172" i="23"/>
  <c r="G172" i="23"/>
  <c r="N170" i="23"/>
  <c r="M170" i="23"/>
  <c r="L170" i="23"/>
  <c r="K170" i="23"/>
  <c r="J170" i="23"/>
  <c r="I170" i="23"/>
  <c r="H170" i="23"/>
  <c r="G170" i="23"/>
  <c r="N169" i="23"/>
  <c r="M169" i="23"/>
  <c r="L169" i="23"/>
  <c r="K169" i="23"/>
  <c r="I169" i="23"/>
  <c r="G169" i="23"/>
  <c r="N168" i="23"/>
  <c r="M168" i="23"/>
  <c r="L168" i="23"/>
  <c r="K168" i="23"/>
  <c r="I168" i="23"/>
  <c r="H168" i="23"/>
  <c r="N167" i="23"/>
  <c r="M167" i="23"/>
  <c r="L167" i="23"/>
  <c r="K167" i="23"/>
  <c r="J167" i="23"/>
  <c r="I167" i="23"/>
  <c r="H167" i="23"/>
  <c r="G167" i="23"/>
  <c r="N159" i="23"/>
  <c r="M159" i="23"/>
  <c r="L159" i="23"/>
  <c r="K159" i="23"/>
  <c r="J159" i="23"/>
  <c r="I159" i="23"/>
  <c r="H159" i="23"/>
  <c r="G159" i="23"/>
  <c r="N158" i="23"/>
  <c r="M158" i="23"/>
  <c r="L158" i="23"/>
  <c r="K158" i="23"/>
  <c r="J158" i="23"/>
  <c r="I158" i="23"/>
  <c r="G158" i="23"/>
  <c r="N157" i="23"/>
  <c r="M157" i="23"/>
  <c r="L157" i="23"/>
  <c r="K157" i="23"/>
  <c r="J157" i="23"/>
  <c r="I157" i="23"/>
  <c r="H157" i="23"/>
  <c r="G157" i="23"/>
  <c r="N156" i="23"/>
  <c r="M156" i="23"/>
  <c r="L156" i="23"/>
  <c r="K156" i="23"/>
  <c r="J156" i="23"/>
  <c r="I156" i="23"/>
  <c r="H156" i="23"/>
  <c r="G156" i="23"/>
  <c r="F148" i="23"/>
  <c r="G147" i="23"/>
  <c r="F147" i="23" s="1"/>
  <c r="G146" i="23"/>
  <c r="F146" i="23" s="1"/>
  <c r="F145" i="23"/>
  <c r="N144" i="23"/>
  <c r="M144" i="23"/>
  <c r="L144" i="23"/>
  <c r="K144" i="23"/>
  <c r="J144" i="23"/>
  <c r="I144" i="23"/>
  <c r="H144" i="23"/>
  <c r="M135" i="23"/>
  <c r="L135" i="23"/>
  <c r="K135" i="23"/>
  <c r="I135" i="23"/>
  <c r="H135" i="23"/>
  <c r="F132" i="23"/>
  <c r="F159" i="23" s="1"/>
  <c r="H131" i="23"/>
  <c r="H158" i="23" s="1"/>
  <c r="F130" i="23"/>
  <c r="F157" i="23" s="1"/>
  <c r="F129" i="23"/>
  <c r="F156" i="23" s="1"/>
  <c r="N128" i="23"/>
  <c r="N155" i="23" s="1"/>
  <c r="M128" i="23"/>
  <c r="M155" i="23" s="1"/>
  <c r="L128" i="23"/>
  <c r="L155" i="23" s="1"/>
  <c r="K128" i="23"/>
  <c r="K155" i="23" s="1"/>
  <c r="J128" i="23"/>
  <c r="J155" i="23" s="1"/>
  <c r="I128" i="23"/>
  <c r="I155" i="23" s="1"/>
  <c r="G128" i="23"/>
  <c r="G155" i="23" s="1"/>
  <c r="M125" i="23"/>
  <c r="L125" i="23"/>
  <c r="K125" i="23"/>
  <c r="J125" i="23"/>
  <c r="I125" i="23"/>
  <c r="H125" i="23"/>
  <c r="N122" i="23"/>
  <c r="N185" i="23" s="1"/>
  <c r="M122" i="23"/>
  <c r="M185" i="23" s="1"/>
  <c r="L122" i="23"/>
  <c r="L185" i="23" s="1"/>
  <c r="K122" i="23"/>
  <c r="K185" i="23" s="1"/>
  <c r="J122" i="23"/>
  <c r="J185" i="23" s="1"/>
  <c r="I122" i="23"/>
  <c r="I185" i="23" s="1"/>
  <c r="H122" i="23"/>
  <c r="H185" i="23" s="1"/>
  <c r="G122" i="23"/>
  <c r="G185" i="23" s="1"/>
  <c r="N121" i="23"/>
  <c r="N184" i="23" s="1"/>
  <c r="M121" i="23"/>
  <c r="M184" i="23" s="1"/>
  <c r="L121" i="23"/>
  <c r="L184" i="23" s="1"/>
  <c r="K121" i="23"/>
  <c r="K184" i="23" s="1"/>
  <c r="J121" i="23"/>
  <c r="J184" i="23" s="1"/>
  <c r="I121" i="23"/>
  <c r="I184" i="23" s="1"/>
  <c r="H121" i="23"/>
  <c r="H184" i="23" s="1"/>
  <c r="G121" i="23"/>
  <c r="G184" i="23" s="1"/>
  <c r="N120" i="23"/>
  <c r="N183" i="23" s="1"/>
  <c r="N119" i="23"/>
  <c r="N182" i="23" s="1"/>
  <c r="M119" i="23"/>
  <c r="M182" i="23" s="1"/>
  <c r="L119" i="23"/>
  <c r="L182" i="23" s="1"/>
  <c r="K119" i="23"/>
  <c r="K182" i="23" s="1"/>
  <c r="J119" i="23"/>
  <c r="J182" i="23" s="1"/>
  <c r="I119" i="23"/>
  <c r="I124" i="23" s="1"/>
  <c r="H119" i="23"/>
  <c r="H182" i="23" s="1"/>
  <c r="G119" i="23"/>
  <c r="G182" i="23" s="1"/>
  <c r="N117" i="23"/>
  <c r="N127" i="23" s="1"/>
  <c r="M117" i="23"/>
  <c r="M190" i="23" s="1"/>
  <c r="L117" i="23"/>
  <c r="K117" i="23"/>
  <c r="K190" i="23" s="1"/>
  <c r="J117" i="23"/>
  <c r="J127" i="23" s="1"/>
  <c r="I117" i="23"/>
  <c r="I190" i="23" s="1"/>
  <c r="H117" i="23"/>
  <c r="F117" i="23" s="1"/>
  <c r="G117" i="23"/>
  <c r="G190" i="23" s="1"/>
  <c r="N116" i="23"/>
  <c r="N189" i="23" s="1"/>
  <c r="M116" i="23"/>
  <c r="L116" i="23"/>
  <c r="L189" i="23" s="1"/>
  <c r="K116" i="23"/>
  <c r="J116" i="23"/>
  <c r="J189" i="23" s="1"/>
  <c r="I116" i="23"/>
  <c r="I189" i="23" s="1"/>
  <c r="H116" i="23"/>
  <c r="H189" i="23" s="1"/>
  <c r="G116" i="23"/>
  <c r="G189" i="23" s="1"/>
  <c r="N115" i="23"/>
  <c r="F115" i="23"/>
  <c r="N114" i="23"/>
  <c r="M114" i="23"/>
  <c r="M187" i="23" s="1"/>
  <c r="L114" i="23"/>
  <c r="L187" i="23" s="1"/>
  <c r="K114" i="23"/>
  <c r="K187" i="23" s="1"/>
  <c r="J114" i="23"/>
  <c r="J187" i="23" s="1"/>
  <c r="I114" i="23"/>
  <c r="I187" i="23" s="1"/>
  <c r="H114" i="23"/>
  <c r="H187" i="23" s="1"/>
  <c r="G114" i="23"/>
  <c r="G187" i="23" s="1"/>
  <c r="H113" i="23"/>
  <c r="F112" i="23"/>
  <c r="I111" i="23"/>
  <c r="H111" i="23"/>
  <c r="H174" i="23" s="1"/>
  <c r="H171" i="23" s="1"/>
  <c r="G111" i="23"/>
  <c r="F110" i="23"/>
  <c r="F109" i="23"/>
  <c r="N108" i="23"/>
  <c r="M108" i="23"/>
  <c r="L108" i="23"/>
  <c r="K108" i="23"/>
  <c r="J108" i="23"/>
  <c r="G108" i="23"/>
  <c r="F107" i="23"/>
  <c r="H106" i="23"/>
  <c r="H103" i="23" s="1"/>
  <c r="F106" i="23"/>
  <c r="G105" i="23"/>
  <c r="G135" i="23" s="1"/>
  <c r="F104" i="23"/>
  <c r="N103" i="23"/>
  <c r="M103" i="23"/>
  <c r="L103" i="23"/>
  <c r="K103" i="23"/>
  <c r="J103" i="23"/>
  <c r="I103" i="23"/>
  <c r="F102" i="23"/>
  <c r="F101" i="23"/>
  <c r="F100" i="23"/>
  <c r="F99" i="23"/>
  <c r="N98" i="23"/>
  <c r="M98" i="23"/>
  <c r="L98" i="23"/>
  <c r="K98" i="23"/>
  <c r="J98" i="23"/>
  <c r="I98" i="23"/>
  <c r="H98" i="23"/>
  <c r="G98" i="23"/>
  <c r="F97" i="23"/>
  <c r="F96" i="23"/>
  <c r="F95" i="23"/>
  <c r="F94" i="23"/>
  <c r="N93" i="23"/>
  <c r="M93" i="23"/>
  <c r="L93" i="23"/>
  <c r="K93" i="23"/>
  <c r="J93" i="23"/>
  <c r="I93" i="23"/>
  <c r="H93" i="23"/>
  <c r="G93" i="23"/>
  <c r="N92" i="23"/>
  <c r="M92" i="23"/>
  <c r="L92" i="23"/>
  <c r="K92" i="23"/>
  <c r="J92" i="23"/>
  <c r="I92" i="23"/>
  <c r="H92" i="23"/>
  <c r="G92" i="23"/>
  <c r="N91" i="23"/>
  <c r="M91" i="23"/>
  <c r="L91" i="23"/>
  <c r="K91" i="23"/>
  <c r="J91" i="23"/>
  <c r="I91" i="23"/>
  <c r="G91" i="23"/>
  <c r="N90" i="23"/>
  <c r="M90" i="23"/>
  <c r="L90" i="23"/>
  <c r="K90" i="23"/>
  <c r="J90" i="23"/>
  <c r="I90" i="23"/>
  <c r="H90" i="23"/>
  <c r="G90" i="23"/>
  <c r="N89" i="23"/>
  <c r="M89" i="23"/>
  <c r="M88" i="23" s="1"/>
  <c r="L89" i="23"/>
  <c r="K89" i="23"/>
  <c r="J89" i="23"/>
  <c r="I89" i="23"/>
  <c r="H89" i="23"/>
  <c r="G89" i="23"/>
  <c r="F87" i="23"/>
  <c r="F86" i="23"/>
  <c r="F85" i="23"/>
  <c r="F84" i="23"/>
  <c r="N83" i="23"/>
  <c r="M83" i="23"/>
  <c r="L83" i="23"/>
  <c r="K83" i="23"/>
  <c r="J83" i="23"/>
  <c r="I83" i="23"/>
  <c r="H83" i="23"/>
  <c r="G83" i="23"/>
  <c r="F82" i="23"/>
  <c r="H81" i="23"/>
  <c r="H91" i="23" s="1"/>
  <c r="F80" i="23"/>
  <c r="F79" i="23"/>
  <c r="N78" i="23"/>
  <c r="M78" i="23"/>
  <c r="L78" i="23"/>
  <c r="K78" i="23"/>
  <c r="J78" i="23"/>
  <c r="I78" i="23"/>
  <c r="G78" i="23"/>
  <c r="N77" i="23"/>
  <c r="M77" i="23"/>
  <c r="L77" i="23"/>
  <c r="K77" i="23"/>
  <c r="J77" i="23"/>
  <c r="I77" i="23"/>
  <c r="H77" i="23"/>
  <c r="G77" i="23"/>
  <c r="N76" i="23"/>
  <c r="M76" i="23"/>
  <c r="L76" i="23"/>
  <c r="K76" i="23"/>
  <c r="I76" i="23"/>
  <c r="G76" i="23"/>
  <c r="N75" i="23"/>
  <c r="M75" i="23"/>
  <c r="L75" i="23"/>
  <c r="K75" i="23"/>
  <c r="I75" i="23"/>
  <c r="H75" i="23"/>
  <c r="G75" i="23"/>
  <c r="N74" i="23"/>
  <c r="M74" i="23"/>
  <c r="L74" i="23"/>
  <c r="K74" i="23"/>
  <c r="J74" i="23"/>
  <c r="I74" i="23"/>
  <c r="I73" i="23" s="1"/>
  <c r="H74" i="23"/>
  <c r="G74" i="23"/>
  <c r="F72" i="23"/>
  <c r="F71" i="23"/>
  <c r="F70" i="23"/>
  <c r="F69" i="23"/>
  <c r="N68" i="23"/>
  <c r="M68" i="23"/>
  <c r="L68" i="23"/>
  <c r="K68" i="23"/>
  <c r="J68" i="23"/>
  <c r="I68" i="23"/>
  <c r="H68" i="23"/>
  <c r="G68" i="23"/>
  <c r="F67" i="23"/>
  <c r="F66" i="23"/>
  <c r="F65" i="23"/>
  <c r="F64" i="23"/>
  <c r="N63" i="23"/>
  <c r="M63" i="23"/>
  <c r="L63" i="23"/>
  <c r="K63" i="23"/>
  <c r="J63" i="23"/>
  <c r="I63" i="23"/>
  <c r="H63" i="23"/>
  <c r="G63" i="23"/>
  <c r="F62" i="23"/>
  <c r="J61" i="23"/>
  <c r="J136" i="23" s="1"/>
  <c r="H61" i="23"/>
  <c r="F61" i="23" s="1"/>
  <c r="J60" i="23"/>
  <c r="J75" i="23" s="1"/>
  <c r="F60" i="23"/>
  <c r="F59" i="23"/>
  <c r="N58" i="23"/>
  <c r="M58" i="23"/>
  <c r="L58" i="23"/>
  <c r="K58" i="23"/>
  <c r="J58" i="23"/>
  <c r="I58" i="23"/>
  <c r="G58" i="23"/>
  <c r="N56" i="23"/>
  <c r="N180" i="23" s="1"/>
  <c r="M56" i="23"/>
  <c r="M180" i="23" s="1"/>
  <c r="L56" i="23"/>
  <c r="L180" i="23" s="1"/>
  <c r="K56" i="23"/>
  <c r="K180" i="23" s="1"/>
  <c r="J56" i="23"/>
  <c r="J180" i="23" s="1"/>
  <c r="I56" i="23"/>
  <c r="I180" i="23" s="1"/>
  <c r="H56" i="23"/>
  <c r="H180" i="23" s="1"/>
  <c r="G56" i="23"/>
  <c r="G180" i="23" s="1"/>
  <c r="N55" i="23"/>
  <c r="N179" i="23" s="1"/>
  <c r="M55" i="23"/>
  <c r="M179" i="23" s="1"/>
  <c r="L55" i="23"/>
  <c r="L179" i="23" s="1"/>
  <c r="K55" i="23"/>
  <c r="K179" i="23" s="1"/>
  <c r="J55" i="23"/>
  <c r="J179" i="23" s="1"/>
  <c r="I55" i="23"/>
  <c r="I179" i="23" s="1"/>
  <c r="H55" i="23"/>
  <c r="H179" i="23" s="1"/>
  <c r="G55" i="23"/>
  <c r="G179" i="23" s="1"/>
  <c r="N54" i="23"/>
  <c r="N178" i="23" s="1"/>
  <c r="M54" i="23"/>
  <c r="L54" i="23"/>
  <c r="L178" i="23" s="1"/>
  <c r="K54" i="23"/>
  <c r="K178" i="23" s="1"/>
  <c r="J54" i="23"/>
  <c r="J178" i="23" s="1"/>
  <c r="I54" i="23"/>
  <c r="I178" i="23" s="1"/>
  <c r="H54" i="23"/>
  <c r="H178" i="23" s="1"/>
  <c r="G54" i="23"/>
  <c r="G178" i="23" s="1"/>
  <c r="N53" i="23"/>
  <c r="M53" i="23"/>
  <c r="M177" i="23" s="1"/>
  <c r="L53" i="23"/>
  <c r="L177" i="23" s="1"/>
  <c r="L176" i="23" s="1"/>
  <c r="K53" i="23"/>
  <c r="K177" i="23" s="1"/>
  <c r="K176" i="23" s="1"/>
  <c r="J53" i="23"/>
  <c r="J177" i="23" s="1"/>
  <c r="I53" i="23"/>
  <c r="I177" i="23" s="1"/>
  <c r="H53" i="23"/>
  <c r="H177" i="23" s="1"/>
  <c r="H176" i="23" s="1"/>
  <c r="G53" i="23"/>
  <c r="G177" i="23" s="1"/>
  <c r="L52" i="23"/>
  <c r="F51" i="23"/>
  <c r="F50" i="23"/>
  <c r="F49" i="23"/>
  <c r="F48" i="23"/>
  <c r="N47" i="23"/>
  <c r="M47" i="23"/>
  <c r="L47" i="23"/>
  <c r="K47" i="23"/>
  <c r="J47" i="23"/>
  <c r="I47" i="23"/>
  <c r="H47" i="23"/>
  <c r="G47" i="23"/>
  <c r="N45" i="23"/>
  <c r="M45" i="23"/>
  <c r="L45" i="23"/>
  <c r="K45" i="23"/>
  <c r="J45" i="23"/>
  <c r="I45" i="23"/>
  <c r="H45" i="23"/>
  <c r="G45" i="23"/>
  <c r="N44" i="23"/>
  <c r="N41" i="23" s="1"/>
  <c r="M44" i="23"/>
  <c r="L44" i="23"/>
  <c r="K44" i="23"/>
  <c r="J44" i="23"/>
  <c r="I44" i="23"/>
  <c r="G44" i="23"/>
  <c r="N43" i="23"/>
  <c r="M43" i="23"/>
  <c r="L43" i="23"/>
  <c r="K43" i="23"/>
  <c r="J43" i="23"/>
  <c r="I43" i="23"/>
  <c r="H43" i="23"/>
  <c r="H140" i="23" s="1"/>
  <c r="G43" i="23"/>
  <c r="N42" i="23"/>
  <c r="M42" i="23"/>
  <c r="L42" i="23"/>
  <c r="K42" i="23"/>
  <c r="J42" i="23"/>
  <c r="J41" i="23" s="1"/>
  <c r="I42" i="23"/>
  <c r="I41" i="23" s="1"/>
  <c r="H42" i="23"/>
  <c r="G42" i="23"/>
  <c r="M41" i="23"/>
  <c r="F40" i="23"/>
  <c r="H39" i="23"/>
  <c r="H36" i="23" s="1"/>
  <c r="F39" i="23"/>
  <c r="F38" i="23"/>
  <c r="F37" i="23"/>
  <c r="N36" i="23"/>
  <c r="M36" i="23"/>
  <c r="L36" i="23"/>
  <c r="K36" i="23"/>
  <c r="J36" i="23"/>
  <c r="I36" i="23"/>
  <c r="G36" i="23"/>
  <c r="N35" i="23"/>
  <c r="M35" i="23"/>
  <c r="L35" i="23"/>
  <c r="K35" i="23"/>
  <c r="J35" i="23"/>
  <c r="I35" i="23"/>
  <c r="H35" i="23"/>
  <c r="G35" i="23"/>
  <c r="N34" i="23"/>
  <c r="M34" i="23"/>
  <c r="L34" i="23"/>
  <c r="K34" i="23"/>
  <c r="J34" i="23"/>
  <c r="I34" i="23"/>
  <c r="I31" i="23" s="1"/>
  <c r="G34" i="23"/>
  <c r="N33" i="23"/>
  <c r="M33" i="23"/>
  <c r="L33" i="23"/>
  <c r="K33" i="23"/>
  <c r="J33" i="23"/>
  <c r="I33" i="23"/>
  <c r="H33" i="23"/>
  <c r="G33" i="23"/>
  <c r="N32" i="23"/>
  <c r="M32" i="23"/>
  <c r="L32" i="23"/>
  <c r="K32" i="23"/>
  <c r="J32" i="23"/>
  <c r="I32" i="23"/>
  <c r="H32" i="23"/>
  <c r="G32" i="23"/>
  <c r="F30" i="23"/>
  <c r="F29" i="23"/>
  <c r="F28" i="23"/>
  <c r="F27" i="23"/>
  <c r="N26" i="23"/>
  <c r="M26" i="23"/>
  <c r="L26" i="23"/>
  <c r="K26" i="23"/>
  <c r="J26" i="23"/>
  <c r="I26" i="23"/>
  <c r="H26" i="23"/>
  <c r="G26" i="23"/>
  <c r="F25" i="23"/>
  <c r="H24" i="23"/>
  <c r="H169" i="23" s="1"/>
  <c r="F23" i="23"/>
  <c r="F22" i="23"/>
  <c r="N21" i="23"/>
  <c r="M21" i="23"/>
  <c r="L21" i="23"/>
  <c r="K21" i="23"/>
  <c r="J21" i="23"/>
  <c r="I21" i="23"/>
  <c r="G21" i="23"/>
  <c r="F20" i="23"/>
  <c r="F19" i="23"/>
  <c r="F18" i="23"/>
  <c r="F17" i="23"/>
  <c r="N16" i="23"/>
  <c r="M16" i="23"/>
  <c r="L16" i="23"/>
  <c r="K16" i="23"/>
  <c r="J16" i="23"/>
  <c r="I16" i="23"/>
  <c r="H16" i="23"/>
  <c r="G16" i="23"/>
  <c r="F15" i="23"/>
  <c r="F14" i="23"/>
  <c r="F13" i="23"/>
  <c r="F12" i="23"/>
  <c r="N11" i="23"/>
  <c r="M11" i="23"/>
  <c r="L11" i="23"/>
  <c r="K11" i="23"/>
  <c r="J11" i="23"/>
  <c r="I11" i="23"/>
  <c r="H11" i="23"/>
  <c r="G11" i="23"/>
  <c r="AG141" i="23" l="1"/>
  <c r="R141" i="23" s="1"/>
  <c r="R128" i="23"/>
  <c r="P24" i="23"/>
  <c r="M31" i="23"/>
  <c r="F47" i="23"/>
  <c r="M73" i="23"/>
  <c r="F11" i="23"/>
  <c r="F33" i="23"/>
  <c r="F35" i="23"/>
  <c r="L41" i="23"/>
  <c r="L140" i="23"/>
  <c r="L151" i="23" s="1"/>
  <c r="F68" i="23"/>
  <c r="F91" i="23"/>
  <c r="I88" i="23"/>
  <c r="K126" i="23"/>
  <c r="J118" i="23"/>
  <c r="G127" i="23"/>
  <c r="F167" i="23"/>
  <c r="L166" i="23"/>
  <c r="I166" i="23"/>
  <c r="L171" i="23"/>
  <c r="AC21" i="23"/>
  <c r="AF169" i="23"/>
  <c r="AB140" i="23"/>
  <c r="AF140" i="23"/>
  <c r="AI41" i="23"/>
  <c r="AA54" i="23"/>
  <c r="AF58" i="23"/>
  <c r="AE136" i="23"/>
  <c r="AA89" i="23"/>
  <c r="AF88" i="23"/>
  <c r="Q88" i="23" s="1"/>
  <c r="AE88" i="23"/>
  <c r="AI88" i="23"/>
  <c r="AA92" i="23"/>
  <c r="AH103" i="23"/>
  <c r="AF118" i="23"/>
  <c r="AC181" i="23"/>
  <c r="AG181" i="23"/>
  <c r="M52" i="23"/>
  <c r="K166" i="23"/>
  <c r="AA173" i="23"/>
  <c r="N52" i="23"/>
  <c r="F93" i="23"/>
  <c r="F98" i="23"/>
  <c r="F175" i="23"/>
  <c r="AA189" i="23"/>
  <c r="AA117" i="23"/>
  <c r="AI118" i="23"/>
  <c r="AB144" i="23"/>
  <c r="R24" i="23"/>
  <c r="F26" i="23"/>
  <c r="F83" i="23"/>
  <c r="AA26" i="23"/>
  <c r="Q24" i="23"/>
  <c r="AA75" i="23"/>
  <c r="L31" i="23"/>
  <c r="F54" i="23"/>
  <c r="F58" i="23"/>
  <c r="H21" i="23"/>
  <c r="F75" i="23"/>
  <c r="H88" i="23"/>
  <c r="K181" i="23"/>
  <c r="J181" i="23"/>
  <c r="N166" i="23"/>
  <c r="M171" i="23"/>
  <c r="AD140" i="23"/>
  <c r="AH140" i="23"/>
  <c r="AH162" i="23" s="1"/>
  <c r="AA68" i="23"/>
  <c r="AD88" i="23"/>
  <c r="AH88" i="23"/>
  <c r="AC113" i="23"/>
  <c r="AD118" i="23"/>
  <c r="F16" i="23"/>
  <c r="F180" i="23"/>
  <c r="F74" i="23"/>
  <c r="F73" i="23" s="1"/>
  <c r="K73" i="23"/>
  <c r="F77" i="23"/>
  <c r="H78" i="23"/>
  <c r="L88" i="23"/>
  <c r="L113" i="23"/>
  <c r="F24" i="23"/>
  <c r="F21" i="23" s="1"/>
  <c r="J31" i="23"/>
  <c r="N31" i="23"/>
  <c r="F36" i="23"/>
  <c r="F43" i="23"/>
  <c r="K140" i="23"/>
  <c r="H52" i="23"/>
  <c r="I176" i="23"/>
  <c r="F63" i="23"/>
  <c r="L73" i="23"/>
  <c r="F81" i="23"/>
  <c r="F78" i="23" s="1"/>
  <c r="F111" i="23"/>
  <c r="F108" i="23" s="1"/>
  <c r="G113" i="23"/>
  <c r="F114" i="23"/>
  <c r="N124" i="23"/>
  <c r="I118" i="23"/>
  <c r="H181" i="23"/>
  <c r="L181" i="23"/>
  <c r="F185" i="23"/>
  <c r="K127" i="23"/>
  <c r="M166" i="23"/>
  <c r="AG21" i="23"/>
  <c r="R21" i="23" s="1"/>
  <c r="AC34" i="23"/>
  <c r="AC31" i="23" s="1"/>
  <c r="AE141" i="23"/>
  <c r="AE163" i="23" s="1"/>
  <c r="AB41" i="23"/>
  <c r="AD73" i="23"/>
  <c r="AF113" i="23"/>
  <c r="AE118" i="23"/>
  <c r="AF181" i="23"/>
  <c r="AA170" i="23"/>
  <c r="AE171" i="23"/>
  <c r="AI171" i="23"/>
  <c r="AG169" i="23"/>
  <c r="R169" i="23" s="1"/>
  <c r="J76" i="23"/>
  <c r="J73" i="23" s="1"/>
  <c r="J88" i="23"/>
  <c r="N88" i="23"/>
  <c r="AA93" i="23"/>
  <c r="H44" i="23"/>
  <c r="F44" i="23" s="1"/>
  <c r="N73" i="23"/>
  <c r="F89" i="23"/>
  <c r="K88" i="23"/>
  <c r="F90" i="23"/>
  <c r="F92" i="23"/>
  <c r="K113" i="23"/>
  <c r="M118" i="23"/>
  <c r="L126" i="23"/>
  <c r="AA11" i="23"/>
  <c r="AE31" i="23"/>
  <c r="AC44" i="23"/>
  <c r="AC41" i="23" s="1"/>
  <c r="AI73" i="23"/>
  <c r="T73" i="23" s="1"/>
  <c r="AH73" i="23"/>
  <c r="AA83" i="23"/>
  <c r="AC171" i="23"/>
  <c r="AH166" i="23"/>
  <c r="AA167" i="23"/>
  <c r="F167" i="8"/>
  <c r="AG140" i="23"/>
  <c r="AG41" i="23"/>
  <c r="AG163" i="23"/>
  <c r="R163" i="23" s="1"/>
  <c r="AA32" i="23"/>
  <c r="AD41" i="23"/>
  <c r="AD151" i="23"/>
  <c r="AD162" i="23"/>
  <c r="AF21" i="23"/>
  <c r="Q21" i="23" s="1"/>
  <c r="AA21" i="23"/>
  <c r="P21" i="23" s="1"/>
  <c r="AA33" i="23"/>
  <c r="AF34" i="23"/>
  <c r="AF31" i="23" s="1"/>
  <c r="AA42" i="23"/>
  <c r="AE152" i="23"/>
  <c r="AG52" i="23"/>
  <c r="AA55" i="23"/>
  <c r="AD52" i="23"/>
  <c r="AH52" i="23"/>
  <c r="AA77" i="23"/>
  <c r="AA158" i="23"/>
  <c r="P158" i="23" s="1"/>
  <c r="AA128" i="23"/>
  <c r="AC140" i="23"/>
  <c r="AA43" i="23"/>
  <c r="AA74" i="23"/>
  <c r="AB73" i="23"/>
  <c r="AA91" i="23"/>
  <c r="AC88" i="23"/>
  <c r="AH41" i="23"/>
  <c r="AH151" i="23"/>
  <c r="AA56" i="23"/>
  <c r="AC76" i="23"/>
  <c r="AA61" i="23"/>
  <c r="AC58" i="23"/>
  <c r="AA16" i="23"/>
  <c r="P16" i="23" s="1"/>
  <c r="AG34" i="23"/>
  <c r="AG31" i="23" s="1"/>
  <c r="AB162" i="23"/>
  <c r="AB151" i="23"/>
  <c r="AF162" i="23"/>
  <c r="AF151" i="23"/>
  <c r="AF44" i="23"/>
  <c r="AA44" i="23" s="1"/>
  <c r="AA45" i="23"/>
  <c r="AA53" i="23"/>
  <c r="AB52" i="23"/>
  <c r="AF52" i="23"/>
  <c r="AE52" i="23"/>
  <c r="AI52" i="23"/>
  <c r="AE168" i="23"/>
  <c r="AE135" i="23"/>
  <c r="AE140" i="23" s="1"/>
  <c r="AF76" i="23"/>
  <c r="AF73" i="23" s="1"/>
  <c r="AA81" i="23"/>
  <c r="AB103" i="23"/>
  <c r="AA111" i="23"/>
  <c r="AA108" i="23" s="1"/>
  <c r="AD113" i="23"/>
  <c r="AH113" i="23"/>
  <c r="AI188" i="23"/>
  <c r="AA188" i="23" s="1"/>
  <c r="AI135" i="23"/>
  <c r="AA135" i="23" s="1"/>
  <c r="AC190" i="23"/>
  <c r="AC186" i="23" s="1"/>
  <c r="AC137" i="23"/>
  <c r="AC142" i="23" s="1"/>
  <c r="AG190" i="23"/>
  <c r="AG186" i="23" s="1"/>
  <c r="AG137" i="23"/>
  <c r="AG142" i="23" s="1"/>
  <c r="AA119" i="23"/>
  <c r="AE181" i="23"/>
  <c r="AI181" i="23"/>
  <c r="AA184" i="23"/>
  <c r="AA122" i="23"/>
  <c r="AC124" i="23"/>
  <c r="AG124" i="23"/>
  <c r="AB125" i="23"/>
  <c r="AE126" i="23"/>
  <c r="AI126" i="23"/>
  <c r="AD127" i="23"/>
  <c r="AH127" i="23"/>
  <c r="AC128" i="23"/>
  <c r="AC155" i="23" s="1"/>
  <c r="AD134" i="23"/>
  <c r="AH134" i="23"/>
  <c r="AE137" i="23"/>
  <c r="AE142" i="23" s="1"/>
  <c r="AE169" i="23"/>
  <c r="AA172" i="23"/>
  <c r="AB171" i="23"/>
  <c r="AF171" i="23"/>
  <c r="AE76" i="23"/>
  <c r="AE73" i="23" s="1"/>
  <c r="AC169" i="23"/>
  <c r="AE58" i="23"/>
  <c r="AB88" i="23"/>
  <c r="AG103" i="23"/>
  <c r="AA105" i="23"/>
  <c r="AE113" i="23"/>
  <c r="AI113" i="23"/>
  <c r="AA116" i="23"/>
  <c r="AC118" i="23"/>
  <c r="AG118" i="23"/>
  <c r="AA182" i="23"/>
  <c r="AB181" i="23"/>
  <c r="AA120" i="23"/>
  <c r="AA185" i="23"/>
  <c r="AD124" i="23"/>
  <c r="AH124" i="23"/>
  <c r="AB126" i="23"/>
  <c r="AF126" i="23"/>
  <c r="Q126" i="23" s="1"/>
  <c r="AE127" i="23"/>
  <c r="AI127" i="23"/>
  <c r="AE134" i="23"/>
  <c r="AI134" i="23"/>
  <c r="AI136" i="23"/>
  <c r="AH137" i="23"/>
  <c r="AH142" i="23" s="1"/>
  <c r="AA144" i="23"/>
  <c r="P144" i="23" s="1"/>
  <c r="AE124" i="23"/>
  <c r="AE123" i="23" s="1"/>
  <c r="AI124" i="23"/>
  <c r="AC126" i="23"/>
  <c r="AG126" i="23"/>
  <c r="AC136" i="23"/>
  <c r="AC141" i="23" s="1"/>
  <c r="AB134" i="23"/>
  <c r="AB139" i="23" s="1"/>
  <c r="AF134" i="23"/>
  <c r="AF139" i="23" s="1"/>
  <c r="AB136" i="23"/>
  <c r="AB141" i="23" s="1"/>
  <c r="AI137" i="23"/>
  <c r="AI142" i="23" s="1"/>
  <c r="AB168" i="23"/>
  <c r="AA183" i="23"/>
  <c r="AA106" i="23"/>
  <c r="P106" i="23" s="1"/>
  <c r="AH136" i="23"/>
  <c r="AH141" i="23" s="1"/>
  <c r="AC108" i="23"/>
  <c r="AD174" i="23"/>
  <c r="AD171" i="23" s="1"/>
  <c r="AD136" i="23"/>
  <c r="AD141" i="23" s="1"/>
  <c r="AA187" i="23"/>
  <c r="AB190" i="23"/>
  <c r="AB137" i="23"/>
  <c r="AB142" i="23" s="1"/>
  <c r="AF190" i="23"/>
  <c r="AF186" i="23" s="1"/>
  <c r="AF137" i="23"/>
  <c r="AF142" i="23" s="1"/>
  <c r="AA121" i="23"/>
  <c r="AB124" i="23"/>
  <c r="AF124" i="23"/>
  <c r="AI125" i="23"/>
  <c r="AD126" i="23"/>
  <c r="AH126" i="23"/>
  <c r="AC127" i="23"/>
  <c r="AG127" i="23"/>
  <c r="AC134" i="23"/>
  <c r="AG134" i="23"/>
  <c r="AG139" i="23" s="1"/>
  <c r="AD137" i="23"/>
  <c r="AD142" i="23" s="1"/>
  <c r="AC158" i="23"/>
  <c r="AC166" i="23"/>
  <c r="F179" i="23"/>
  <c r="I186" i="23"/>
  <c r="G181" i="23"/>
  <c r="F183" i="23"/>
  <c r="N181" i="23"/>
  <c r="F32" i="23"/>
  <c r="G31" i="23"/>
  <c r="K31" i="23"/>
  <c r="H151" i="23"/>
  <c r="H162" i="23"/>
  <c r="L162" i="23"/>
  <c r="J176" i="23"/>
  <c r="K186" i="23"/>
  <c r="M181" i="23"/>
  <c r="K41" i="23"/>
  <c r="F42" i="23"/>
  <c r="I52" i="23"/>
  <c r="F55" i="23"/>
  <c r="H58" i="23"/>
  <c r="N118" i="23"/>
  <c r="I126" i="23"/>
  <c r="H134" i="23"/>
  <c r="H139" i="23" s="1"/>
  <c r="L136" i="23"/>
  <c r="L141" i="23" s="1"/>
  <c r="K137" i="23"/>
  <c r="G174" i="23"/>
  <c r="G171" i="23" s="1"/>
  <c r="G176" i="23"/>
  <c r="N177" i="23"/>
  <c r="N176" i="23" s="1"/>
  <c r="M178" i="23"/>
  <c r="M176" i="23" s="1"/>
  <c r="I182" i="23"/>
  <c r="I181" i="23" s="1"/>
  <c r="F184" i="23"/>
  <c r="F45" i="23"/>
  <c r="G41" i="23"/>
  <c r="I140" i="23"/>
  <c r="M140" i="23"/>
  <c r="K142" i="23"/>
  <c r="G103" i="23"/>
  <c r="H108" i="23"/>
  <c r="I136" i="23"/>
  <c r="I141" i="23" s="1"/>
  <c r="F121" i="23"/>
  <c r="G124" i="23"/>
  <c r="K124" i="23"/>
  <c r="N125" i="23"/>
  <c r="M126" i="23"/>
  <c r="H127" i="23"/>
  <c r="L127" i="23"/>
  <c r="L134" i="23"/>
  <c r="H34" i="23"/>
  <c r="F34" i="23" s="1"/>
  <c r="J52" i="23"/>
  <c r="F56" i="23"/>
  <c r="J168" i="23"/>
  <c r="J166" i="23" s="1"/>
  <c r="J135" i="23"/>
  <c r="F135" i="23" s="1"/>
  <c r="G73" i="23"/>
  <c r="H76" i="23"/>
  <c r="F76" i="23" s="1"/>
  <c r="G88" i="23"/>
  <c r="F105" i="23"/>
  <c r="F103" i="23" s="1"/>
  <c r="I108" i="23"/>
  <c r="I113" i="23"/>
  <c r="M113" i="23"/>
  <c r="N188" i="23"/>
  <c r="F188" i="23" s="1"/>
  <c r="N135" i="23"/>
  <c r="M189" i="23"/>
  <c r="M186" i="23" s="1"/>
  <c r="M136" i="23"/>
  <c r="M141" i="23" s="1"/>
  <c r="H190" i="23"/>
  <c r="H137" i="23"/>
  <c r="H142" i="23" s="1"/>
  <c r="L190" i="23"/>
  <c r="L186" i="23" s="1"/>
  <c r="L137" i="23"/>
  <c r="L142" i="23" s="1"/>
  <c r="G118" i="23"/>
  <c r="K118" i="23"/>
  <c r="F119" i="23"/>
  <c r="F122" i="23"/>
  <c r="H124" i="23"/>
  <c r="L124" i="23"/>
  <c r="G125" i="23"/>
  <c r="J126" i="23"/>
  <c r="N126" i="23"/>
  <c r="I127" i="23"/>
  <c r="M127" i="23"/>
  <c r="H128" i="23"/>
  <c r="H155" i="23" s="1"/>
  <c r="I134" i="23"/>
  <c r="I139" i="23" s="1"/>
  <c r="M134" i="23"/>
  <c r="M139" i="23" s="1"/>
  <c r="N136" i="23"/>
  <c r="M137" i="23"/>
  <c r="M142" i="23" s="1"/>
  <c r="G144" i="23"/>
  <c r="F144" i="23"/>
  <c r="J169" i="23"/>
  <c r="F169" i="23" s="1"/>
  <c r="I174" i="23"/>
  <c r="I171" i="23" s="1"/>
  <c r="G186" i="23"/>
  <c r="N187" i="23"/>
  <c r="G140" i="23"/>
  <c r="K151" i="23"/>
  <c r="K162" i="23"/>
  <c r="J141" i="23"/>
  <c r="N141" i="23"/>
  <c r="G52" i="23"/>
  <c r="K52" i="23"/>
  <c r="F53" i="23"/>
  <c r="F52" i="23" s="1"/>
  <c r="G136" i="23"/>
  <c r="J113" i="23"/>
  <c r="N113" i="23"/>
  <c r="F116" i="23"/>
  <c r="F113" i="23" s="1"/>
  <c r="H118" i="23"/>
  <c r="L118" i="23"/>
  <c r="F120" i="23"/>
  <c r="M124" i="23"/>
  <c r="G126" i="23"/>
  <c r="F131" i="23"/>
  <c r="J134" i="23"/>
  <c r="J139" i="23" s="1"/>
  <c r="N134" i="23"/>
  <c r="N139" i="23" s="1"/>
  <c r="H136" i="23"/>
  <c r="H141" i="23" s="1"/>
  <c r="G137" i="23"/>
  <c r="G168" i="23"/>
  <c r="F170" i="23"/>
  <c r="H186" i="23"/>
  <c r="K189" i="23"/>
  <c r="K136" i="23"/>
  <c r="K141" i="23" s="1"/>
  <c r="J190" i="23"/>
  <c r="J186" i="23" s="1"/>
  <c r="J137" i="23"/>
  <c r="J142" i="23" s="1"/>
  <c r="N190" i="23"/>
  <c r="N137" i="23"/>
  <c r="N142" i="23" s="1"/>
  <c r="J124" i="23"/>
  <c r="J123" i="23" s="1"/>
  <c r="H126" i="23"/>
  <c r="G134" i="23"/>
  <c r="K134" i="23"/>
  <c r="K133" i="23" s="1"/>
  <c r="I137" i="23"/>
  <c r="I142" i="23" s="1"/>
  <c r="N140" i="23"/>
  <c r="H166" i="23"/>
  <c r="F172" i="23"/>
  <c r="AA155" i="23" l="1"/>
  <c r="P155" i="23" s="1"/>
  <c r="P128" i="23"/>
  <c r="AG152" i="23"/>
  <c r="R152" i="23" s="1"/>
  <c r="AG166" i="23"/>
  <c r="R166" i="23" s="1"/>
  <c r="AI141" i="23"/>
  <c r="T141" i="23" s="1"/>
  <c r="T136" i="23"/>
  <c r="AA58" i="23"/>
  <c r="P58" i="23" s="1"/>
  <c r="AA78" i="23"/>
  <c r="P78" i="23" s="1"/>
  <c r="P81" i="23"/>
  <c r="AA88" i="23"/>
  <c r="P88" i="23" s="1"/>
  <c r="P91" i="23"/>
  <c r="AF166" i="23"/>
  <c r="Q166" i="23" s="1"/>
  <c r="Q169" i="23"/>
  <c r="AA127" i="23"/>
  <c r="K123" i="23"/>
  <c r="F127" i="23"/>
  <c r="H73" i="23"/>
  <c r="F182" i="23"/>
  <c r="P11" i="23"/>
  <c r="F88" i="23"/>
  <c r="P26" i="23"/>
  <c r="F189" i="23"/>
  <c r="AA113" i="23"/>
  <c r="N123" i="23"/>
  <c r="AI133" i="23"/>
  <c r="T133" i="23" s="1"/>
  <c r="AH133" i="23"/>
  <c r="H41" i="23"/>
  <c r="H123" i="23"/>
  <c r="AC133" i="23"/>
  <c r="AA190" i="23"/>
  <c r="AA169" i="23"/>
  <c r="P169" i="23" s="1"/>
  <c r="AA41" i="23"/>
  <c r="F126" i="23"/>
  <c r="F174" i="23"/>
  <c r="AI123" i="23"/>
  <c r="F190" i="23"/>
  <c r="I123" i="23"/>
  <c r="AA125" i="23"/>
  <c r="AC164" i="23"/>
  <c r="AC153" i="23"/>
  <c r="AH163" i="23"/>
  <c r="AH152" i="23"/>
  <c r="AB138" i="23"/>
  <c r="AB160" i="23" s="1"/>
  <c r="AB161" i="23"/>
  <c r="AB150" i="23"/>
  <c r="AH164" i="23"/>
  <c r="AH153" i="23"/>
  <c r="AE153" i="23"/>
  <c r="AE164" i="23"/>
  <c r="AG164" i="23"/>
  <c r="AG153" i="23"/>
  <c r="AF161" i="23"/>
  <c r="AF150" i="23"/>
  <c r="AD163" i="23"/>
  <c r="AD152" i="23"/>
  <c r="AI153" i="23"/>
  <c r="AI164" i="23"/>
  <c r="AC152" i="23"/>
  <c r="AC163" i="23"/>
  <c r="AE133" i="23"/>
  <c r="AA174" i="23"/>
  <c r="AC139" i="23"/>
  <c r="AI152" i="23"/>
  <c r="T152" i="23" s="1"/>
  <c r="AE162" i="23"/>
  <c r="AE151" i="23"/>
  <c r="AG161" i="23"/>
  <c r="AG150" i="23"/>
  <c r="AG138" i="23"/>
  <c r="AF123" i="23"/>
  <c r="Q123" i="23" s="1"/>
  <c r="AB186" i="23"/>
  <c r="AA136" i="23"/>
  <c r="P136" i="23" s="1"/>
  <c r="AI186" i="23"/>
  <c r="AH123" i="23"/>
  <c r="AA103" i="23"/>
  <c r="P103" i="23" s="1"/>
  <c r="AA171" i="23"/>
  <c r="AD133" i="23"/>
  <c r="AC123" i="23"/>
  <c r="AF141" i="23"/>
  <c r="AF41" i="23"/>
  <c r="AA76" i="23"/>
  <c r="P76" i="23" s="1"/>
  <c r="AC73" i="23"/>
  <c r="AH139" i="23"/>
  <c r="AI139" i="23"/>
  <c r="AA34" i="23"/>
  <c r="AA31" i="23" s="1"/>
  <c r="AA168" i="23"/>
  <c r="AB166" i="23"/>
  <c r="AB152" i="23"/>
  <c r="AB163" i="23"/>
  <c r="AI140" i="23"/>
  <c r="AA126" i="23"/>
  <c r="P126" i="23" s="1"/>
  <c r="AG123" i="23"/>
  <c r="AA52" i="23"/>
  <c r="AG133" i="23"/>
  <c r="R133" i="23" s="1"/>
  <c r="AA124" i="23"/>
  <c r="AA123" i="23" s="1"/>
  <c r="P123" i="23" s="1"/>
  <c r="AB123" i="23"/>
  <c r="AA137" i="23"/>
  <c r="AA186" i="23"/>
  <c r="AF133" i="23"/>
  <c r="Q133" i="23" s="1"/>
  <c r="AD123" i="23"/>
  <c r="AA181" i="23"/>
  <c r="AA118" i="23"/>
  <c r="AE166" i="23"/>
  <c r="AE139" i="23"/>
  <c r="AD139" i="23"/>
  <c r="AB153" i="23"/>
  <c r="AA142" i="23"/>
  <c r="AA164" i="23" s="1"/>
  <c r="AB164" i="23"/>
  <c r="AC151" i="23"/>
  <c r="AC162" i="23"/>
  <c r="AD164" i="23"/>
  <c r="AD153" i="23"/>
  <c r="AF153" i="23"/>
  <c r="AF164" i="23"/>
  <c r="AG151" i="23"/>
  <c r="AG162" i="23"/>
  <c r="AA134" i="23"/>
  <c r="AB133" i="23"/>
  <c r="I153" i="23"/>
  <c r="I164" i="23"/>
  <c r="I138" i="23"/>
  <c r="I160" i="23" s="1"/>
  <c r="I150" i="23"/>
  <c r="I161" i="23"/>
  <c r="K163" i="23"/>
  <c r="K152" i="23"/>
  <c r="I163" i="23"/>
  <c r="I152" i="23"/>
  <c r="H163" i="23"/>
  <c r="H152" i="23"/>
  <c r="N161" i="23"/>
  <c r="N150" i="23"/>
  <c r="N138" i="23"/>
  <c r="N160" i="23" s="1"/>
  <c r="N153" i="23"/>
  <c r="N164" i="23"/>
  <c r="L163" i="23"/>
  <c r="L152" i="23"/>
  <c r="L164" i="23"/>
  <c r="L153" i="23"/>
  <c r="H150" i="23"/>
  <c r="H161" i="23"/>
  <c r="H138" i="23"/>
  <c r="H160" i="23" s="1"/>
  <c r="M123" i="23"/>
  <c r="F136" i="23"/>
  <c r="N186" i="23"/>
  <c r="L133" i="23"/>
  <c r="H133" i="23"/>
  <c r="J140" i="23"/>
  <c r="F140" i="23" s="1"/>
  <c r="F162" i="23" s="1"/>
  <c r="H31" i="23"/>
  <c r="F171" i="23"/>
  <c r="N162" i="23"/>
  <c r="N151" i="23"/>
  <c r="F134" i="23"/>
  <c r="G133" i="23"/>
  <c r="F168" i="23"/>
  <c r="F166" i="23" s="1"/>
  <c r="G166" i="23"/>
  <c r="J133" i="23"/>
  <c r="N152" i="23"/>
  <c r="N163" i="23"/>
  <c r="G151" i="23"/>
  <c r="G162" i="23"/>
  <c r="F125" i="23"/>
  <c r="F118" i="23"/>
  <c r="M162" i="23"/>
  <c r="M151" i="23"/>
  <c r="G141" i="23"/>
  <c r="F41" i="23"/>
  <c r="F187" i="23"/>
  <c r="F178" i="23"/>
  <c r="G139" i="23"/>
  <c r="F137" i="23"/>
  <c r="F128" i="23"/>
  <c r="F155" i="23" s="1"/>
  <c r="F158" i="23"/>
  <c r="J152" i="23"/>
  <c r="J163" i="23"/>
  <c r="L139" i="23"/>
  <c r="M133" i="23"/>
  <c r="L123" i="23"/>
  <c r="F124" i="23"/>
  <c r="F123" i="23" s="1"/>
  <c r="G123" i="23"/>
  <c r="I162" i="23"/>
  <c r="I151" i="23"/>
  <c r="G142" i="23"/>
  <c r="F31" i="23"/>
  <c r="K139" i="23"/>
  <c r="F177" i="23"/>
  <c r="F176" i="23" s="1"/>
  <c r="M153" i="23"/>
  <c r="M164" i="23"/>
  <c r="K164" i="23"/>
  <c r="K153" i="23"/>
  <c r="J161" i="23"/>
  <c r="J150" i="23"/>
  <c r="M138" i="23"/>
  <c r="M160" i="23" s="1"/>
  <c r="M161" i="23"/>
  <c r="M150" i="23"/>
  <c r="H164" i="23"/>
  <c r="H153" i="23"/>
  <c r="F181" i="23"/>
  <c r="J164" i="23"/>
  <c r="J153" i="23"/>
  <c r="I133" i="23"/>
  <c r="M163" i="23"/>
  <c r="M152" i="23"/>
  <c r="N133" i="23"/>
  <c r="AG160" i="23" l="1"/>
  <c r="R160" i="23" s="1"/>
  <c r="R138" i="23"/>
  <c r="AA73" i="23"/>
  <c r="P73" i="23" s="1"/>
  <c r="AI163" i="23"/>
  <c r="T163" i="23" s="1"/>
  <c r="AF138" i="23"/>
  <c r="Q141" i="23"/>
  <c r="AA139" i="23"/>
  <c r="AA161" i="23" s="1"/>
  <c r="AA141" i="23"/>
  <c r="AA166" i="23"/>
  <c r="P166" i="23" s="1"/>
  <c r="F186" i="23"/>
  <c r="F133" i="23"/>
  <c r="H149" i="23"/>
  <c r="AG149" i="23"/>
  <c r="R149" i="23" s="1"/>
  <c r="AI150" i="23"/>
  <c r="AI138" i="23"/>
  <c r="AI161" i="23"/>
  <c r="AE150" i="23"/>
  <c r="AE149" i="23" s="1"/>
  <c r="AE138" i="23"/>
  <c r="AE160" i="23" s="1"/>
  <c r="AE161" i="23"/>
  <c r="AA133" i="23"/>
  <c r="P133" i="23" s="1"/>
  <c r="AA153" i="23"/>
  <c r="AB149" i="23"/>
  <c r="AD150" i="23"/>
  <c r="AD149" i="23" s="1"/>
  <c r="AD161" i="23"/>
  <c r="AD138" i="23"/>
  <c r="AD160" i="23" s="1"/>
  <c r="AI162" i="23"/>
  <c r="AI151" i="23"/>
  <c r="AA151" i="23" s="1"/>
  <c r="AH150" i="23"/>
  <c r="AH149" i="23" s="1"/>
  <c r="AH161" i="23"/>
  <c r="AH138" i="23"/>
  <c r="AH160" i="23" s="1"/>
  <c r="AF152" i="23"/>
  <c r="AF163" i="23"/>
  <c r="Q163" i="23" s="1"/>
  <c r="AC161" i="23"/>
  <c r="AC150" i="23"/>
  <c r="AC149" i="23" s="1"/>
  <c r="AC138" i="23"/>
  <c r="AC160" i="23" s="1"/>
  <c r="AA140" i="23"/>
  <c r="AA162" i="23" s="1"/>
  <c r="L150" i="23"/>
  <c r="L149" i="23" s="1"/>
  <c r="L161" i="23"/>
  <c r="L138" i="23"/>
  <c r="L160" i="23" s="1"/>
  <c r="F139" i="23"/>
  <c r="G138" i="23"/>
  <c r="G160" i="23" s="1"/>
  <c r="G161" i="23"/>
  <c r="G150" i="23"/>
  <c r="F141" i="23"/>
  <c r="F163" i="23" s="1"/>
  <c r="G152" i="23"/>
  <c r="F152" i="23" s="1"/>
  <c r="G163" i="23"/>
  <c r="I149" i="23"/>
  <c r="J138" i="23"/>
  <c r="J160" i="23" s="1"/>
  <c r="K138" i="23"/>
  <c r="K160" i="23" s="1"/>
  <c r="K161" i="23"/>
  <c r="K150" i="23"/>
  <c r="K149" i="23" s="1"/>
  <c r="M149" i="23"/>
  <c r="G164" i="23"/>
  <c r="G153" i="23"/>
  <c r="F153" i="23" s="1"/>
  <c r="F142" i="23"/>
  <c r="F164" i="23" s="1"/>
  <c r="J162" i="23"/>
  <c r="J151" i="23"/>
  <c r="J149" i="23" s="1"/>
  <c r="N149" i="23"/>
  <c r="AI160" i="23" l="1"/>
  <c r="T160" i="23" s="1"/>
  <c r="T138" i="23"/>
  <c r="AA163" i="23"/>
  <c r="P163" i="23" s="1"/>
  <c r="P141" i="23"/>
  <c r="AF160" i="23"/>
  <c r="Q160" i="23" s="1"/>
  <c r="Q138" i="23"/>
  <c r="AF149" i="23"/>
  <c r="Q149" i="23" s="1"/>
  <c r="Q152" i="23"/>
  <c r="F151" i="23"/>
  <c r="AA150" i="23"/>
  <c r="AI149" i="23"/>
  <c r="T149" i="23" s="1"/>
  <c r="AA152" i="23"/>
  <c r="P152" i="23" s="1"/>
  <c r="AA138" i="23"/>
  <c r="F161" i="23"/>
  <c r="F138" i="23"/>
  <c r="F160" i="23" s="1"/>
  <c r="F150" i="23"/>
  <c r="G149" i="23"/>
  <c r="AA149" i="23" l="1"/>
  <c r="P149" i="23" s="1"/>
  <c r="AA160" i="23"/>
  <c r="P160" i="23" s="1"/>
  <c r="P138" i="23"/>
  <c r="F149" i="23"/>
  <c r="O9" i="18" l="1"/>
  <c r="O8" i="18" s="1"/>
  <c r="N9" i="18"/>
  <c r="M9" i="18"/>
  <c r="H11" i="18"/>
  <c r="H12" i="18"/>
  <c r="H13" i="18"/>
  <c r="H14" i="18"/>
  <c r="H15" i="18"/>
  <c r="H16" i="18"/>
  <c r="H17" i="18"/>
  <c r="H10" i="18"/>
  <c r="O14" i="17"/>
  <c r="O15" i="17"/>
  <c r="O16" i="17"/>
  <c r="O17" i="17"/>
  <c r="O18" i="17"/>
  <c r="N16" i="17"/>
  <c r="H11" i="17"/>
  <c r="O9" i="17"/>
  <c r="N9" i="17"/>
  <c r="M9" i="17"/>
  <c r="H18" i="17"/>
  <c r="H12" i="17"/>
  <c r="H10" i="17"/>
  <c r="H9" i="17" l="1"/>
  <c r="K14" i="15"/>
  <c r="K39" i="8" l="1"/>
  <c r="M106" i="8"/>
  <c r="M169" i="8" s="1"/>
  <c r="L106" i="8"/>
  <c r="K61" i="8"/>
  <c r="K24" i="8"/>
  <c r="L24" i="8"/>
  <c r="L169" i="8" s="1"/>
  <c r="J61" i="8"/>
  <c r="J169" i="8" s="1"/>
  <c r="J60" i="8"/>
  <c r="J168" i="8" s="1"/>
  <c r="J34" i="8"/>
  <c r="K169" i="8" l="1"/>
  <c r="J17" i="18"/>
  <c r="I16" i="18"/>
  <c r="I12" i="18"/>
  <c r="L9" i="18"/>
  <c r="L8" i="18" s="1"/>
  <c r="K9" i="18"/>
  <c r="J9" i="18"/>
  <c r="J8" i="18" s="1"/>
  <c r="N8" i="18"/>
  <c r="M8" i="18"/>
  <c r="K8" i="18"/>
  <c r="J18" i="17"/>
  <c r="N17" i="17"/>
  <c r="M17" i="17"/>
  <c r="L17" i="17"/>
  <c r="K17" i="17"/>
  <c r="I17" i="17"/>
  <c r="M16" i="17"/>
  <c r="L16" i="17"/>
  <c r="K16" i="17"/>
  <c r="J16" i="17"/>
  <c r="I16" i="17"/>
  <c r="N15" i="17"/>
  <c r="M15" i="17"/>
  <c r="H15" i="17" s="1"/>
  <c r="L15" i="17"/>
  <c r="K15" i="17"/>
  <c r="J15" i="17"/>
  <c r="I15" i="17"/>
  <c r="N13" i="17"/>
  <c r="M13" i="17"/>
  <c r="L13" i="17"/>
  <c r="L18" i="17" s="1"/>
  <c r="K13" i="17"/>
  <c r="K18" i="17" s="1"/>
  <c r="I13" i="17"/>
  <c r="I14" i="17" s="1"/>
  <c r="J12" i="17"/>
  <c r="J9" i="17" s="1"/>
  <c r="I12" i="17"/>
  <c r="K9" i="17"/>
  <c r="I9" i="17"/>
  <c r="H17" i="17" l="1"/>
  <c r="I9" i="18"/>
  <c r="I8" i="18" s="1"/>
  <c r="H16" i="17"/>
  <c r="K14" i="17"/>
  <c r="I18" i="17"/>
  <c r="N18" i="17"/>
  <c r="M14" i="17"/>
  <c r="N14" i="17"/>
  <c r="M18" i="17"/>
  <c r="H9" i="18"/>
  <c r="H8" i="18" s="1"/>
  <c r="L9" i="17"/>
  <c r="H13" i="17"/>
  <c r="J14" i="17"/>
  <c r="J17" i="17"/>
  <c r="L14" i="17"/>
  <c r="G27" i="15"/>
  <c r="H27" i="15" s="1"/>
  <c r="I27" i="15" s="1"/>
  <c r="J27" i="15" s="1"/>
  <c r="G25" i="15"/>
  <c r="H25" i="15" s="1"/>
  <c r="J25" i="15" s="1"/>
  <c r="K25" i="15" s="1"/>
  <c r="H24" i="15"/>
  <c r="K24" i="15" s="1"/>
  <c r="R13" i="15"/>
  <c r="H14" i="17" l="1"/>
  <c r="J90" i="8"/>
  <c r="G159" i="8" l="1"/>
  <c r="H159" i="8"/>
  <c r="I159" i="8"/>
  <c r="J159" i="8"/>
  <c r="K159" i="8"/>
  <c r="L159" i="8"/>
  <c r="M159" i="8"/>
  <c r="G158" i="8"/>
  <c r="I158" i="8"/>
  <c r="J158" i="8"/>
  <c r="K158" i="8"/>
  <c r="L158" i="8"/>
  <c r="M158" i="8"/>
  <c r="G157" i="8"/>
  <c r="H157" i="8"/>
  <c r="I157" i="8"/>
  <c r="J157" i="8"/>
  <c r="K157" i="8"/>
  <c r="L157" i="8"/>
  <c r="M157" i="8"/>
  <c r="G156" i="8"/>
  <c r="H156" i="8"/>
  <c r="I156" i="8"/>
  <c r="J156" i="8"/>
  <c r="K156" i="8"/>
  <c r="L156" i="8"/>
  <c r="M156" i="8"/>
  <c r="J174" i="8" l="1"/>
  <c r="M76" i="8"/>
  <c r="L76" i="8"/>
  <c r="K76" i="8"/>
  <c r="J76" i="8"/>
  <c r="I76" i="8"/>
  <c r="G76" i="8"/>
  <c r="H75" i="8"/>
  <c r="I75" i="8"/>
  <c r="J75" i="8"/>
  <c r="K75" i="8"/>
  <c r="L75" i="8"/>
  <c r="M75" i="8"/>
  <c r="G75" i="8"/>
  <c r="G63" i="8"/>
  <c r="H63" i="8"/>
  <c r="F67" i="8"/>
  <c r="F66" i="8"/>
  <c r="F65" i="8"/>
  <c r="F64" i="8"/>
  <c r="M63" i="8"/>
  <c r="L63" i="8"/>
  <c r="K63" i="8"/>
  <c r="J63" i="8"/>
  <c r="I63" i="8"/>
  <c r="F63" i="8" l="1"/>
  <c r="J11" i="8" l="1"/>
  <c r="I58" i="8" l="1"/>
  <c r="I21" i="8"/>
  <c r="I128" i="8" l="1"/>
  <c r="I155" i="8" s="1"/>
  <c r="H61" i="8"/>
  <c r="H76" i="8" s="1"/>
  <c r="H183" i="8" l="1"/>
  <c r="H178" i="8"/>
  <c r="H175" i="8"/>
  <c r="H173" i="8"/>
  <c r="H172" i="8"/>
  <c r="H144" i="8"/>
  <c r="H135" i="8"/>
  <c r="H131" i="8"/>
  <c r="H128" i="8"/>
  <c r="H155" i="8" s="1"/>
  <c r="H125" i="8"/>
  <c r="H122" i="8"/>
  <c r="H180" i="8" s="1"/>
  <c r="H121" i="8"/>
  <c r="H179" i="8" s="1"/>
  <c r="H119" i="8"/>
  <c r="H118" i="8" s="1"/>
  <c r="H117" i="8"/>
  <c r="H185" i="8" s="1"/>
  <c r="H116" i="8"/>
  <c r="H184" i="8" s="1"/>
  <c r="H114" i="8"/>
  <c r="H182" i="8" s="1"/>
  <c r="H111" i="8"/>
  <c r="H174" i="8" s="1"/>
  <c r="H106" i="8"/>
  <c r="H103" i="8" s="1"/>
  <c r="H98" i="8"/>
  <c r="H93" i="8"/>
  <c r="H92" i="8"/>
  <c r="H90" i="8"/>
  <c r="H89" i="8"/>
  <c r="H83" i="8"/>
  <c r="H81" i="8"/>
  <c r="H91" i="8" s="1"/>
  <c r="H77" i="8"/>
  <c r="H74" i="8"/>
  <c r="H68" i="8"/>
  <c r="H58" i="8"/>
  <c r="H56" i="8"/>
  <c r="H55" i="8"/>
  <c r="H54" i="8"/>
  <c r="H53" i="8"/>
  <c r="H47" i="8"/>
  <c r="H45" i="8"/>
  <c r="H43" i="8"/>
  <c r="H42" i="8"/>
  <c r="H39" i="8"/>
  <c r="H36" i="8" s="1"/>
  <c r="H35" i="8"/>
  <c r="H33" i="8"/>
  <c r="H32" i="8"/>
  <c r="H26" i="8"/>
  <c r="H24" i="8"/>
  <c r="H16" i="8"/>
  <c r="H11" i="8"/>
  <c r="H108" i="8" l="1"/>
  <c r="H34" i="8"/>
  <c r="H169" i="8"/>
  <c r="H73" i="8"/>
  <c r="H78" i="8"/>
  <c r="H127" i="8"/>
  <c r="H21" i="8"/>
  <c r="H126" i="8"/>
  <c r="H136" i="8"/>
  <c r="H158" i="8"/>
  <c r="H88" i="8"/>
  <c r="H52" i="8"/>
  <c r="H31" i="8"/>
  <c r="H171" i="8"/>
  <c r="H181" i="8"/>
  <c r="H124" i="8"/>
  <c r="H123" i="8" s="1"/>
  <c r="H44" i="8"/>
  <c r="H141" i="8" s="1"/>
  <c r="H140" i="8"/>
  <c r="H166" i="8"/>
  <c r="H137" i="8"/>
  <c r="H142" i="8" s="1"/>
  <c r="H177" i="8"/>
  <c r="H176" i="8" s="1"/>
  <c r="H113" i="8"/>
  <c r="H134" i="8"/>
  <c r="H151" i="8" l="1"/>
  <c r="H162" i="8"/>
  <c r="H152" i="8"/>
  <c r="H163" i="8"/>
  <c r="H41" i="8"/>
  <c r="H153" i="8"/>
  <c r="H164" i="8"/>
  <c r="H133" i="8"/>
  <c r="H139" i="8"/>
  <c r="H161" i="8" s="1"/>
  <c r="L103" i="8"/>
  <c r="M44" i="8"/>
  <c r="H138" i="8" l="1"/>
  <c r="H160" i="8" s="1"/>
  <c r="H150" i="8"/>
  <c r="H149" i="8" s="1"/>
  <c r="I111" i="8" l="1"/>
  <c r="F50" i="8"/>
  <c r="K47" i="8"/>
  <c r="I11" i="8"/>
  <c r="K11" i="8"/>
  <c r="L11" i="8"/>
  <c r="F24" i="8" l="1"/>
  <c r="G111" i="8" l="1"/>
  <c r="G105" i="8"/>
  <c r="G168" i="8" s="1"/>
  <c r="M125" i="8" l="1"/>
  <c r="K90" i="8"/>
  <c r="L90" i="8"/>
  <c r="M90" i="8"/>
  <c r="I135" i="8" l="1"/>
  <c r="I183" i="8" l="1"/>
  <c r="J183" i="8"/>
  <c r="K183" i="8"/>
  <c r="L183" i="8"/>
  <c r="M183" i="8"/>
  <c r="G183" i="8"/>
  <c r="I178" i="8"/>
  <c r="J178" i="8"/>
  <c r="K178" i="8"/>
  <c r="L178" i="8"/>
  <c r="M178" i="8"/>
  <c r="G178" i="8"/>
  <c r="I172" i="8"/>
  <c r="J172" i="8"/>
  <c r="K172" i="8"/>
  <c r="L172" i="8"/>
  <c r="M172" i="8"/>
  <c r="I173" i="8"/>
  <c r="J173" i="8"/>
  <c r="K173" i="8"/>
  <c r="L173" i="8"/>
  <c r="M173" i="8"/>
  <c r="I174" i="8"/>
  <c r="K174" i="8"/>
  <c r="L174" i="8"/>
  <c r="M174" i="8"/>
  <c r="I175" i="8"/>
  <c r="J175" i="8"/>
  <c r="K175" i="8"/>
  <c r="L175" i="8"/>
  <c r="M175" i="8"/>
  <c r="G173" i="8"/>
  <c r="G174" i="8"/>
  <c r="G175" i="8"/>
  <c r="G172" i="8"/>
  <c r="I74" i="8" l="1"/>
  <c r="J74" i="8"/>
  <c r="K74" i="8"/>
  <c r="L74" i="8"/>
  <c r="M74" i="8"/>
  <c r="I77" i="8"/>
  <c r="J77" i="8"/>
  <c r="K77" i="8"/>
  <c r="L77" i="8"/>
  <c r="M77" i="8"/>
  <c r="G77" i="8"/>
  <c r="G74" i="8"/>
  <c r="I68" i="8"/>
  <c r="J68" i="8"/>
  <c r="K68" i="8"/>
  <c r="L68" i="8"/>
  <c r="M68" i="8"/>
  <c r="G68" i="8"/>
  <c r="F72" i="8"/>
  <c r="F71" i="8"/>
  <c r="F70" i="8"/>
  <c r="F69" i="8"/>
  <c r="F74" i="8" l="1"/>
  <c r="F68" i="8"/>
  <c r="K73" i="8"/>
  <c r="J73" i="8"/>
  <c r="M73" i="8"/>
  <c r="I73" i="8"/>
  <c r="L73" i="8"/>
  <c r="F77" i="8"/>
  <c r="F75" i="8"/>
  <c r="G73" i="8"/>
  <c r="J135" i="8"/>
  <c r="K135" i="8"/>
  <c r="L135" i="8"/>
  <c r="M135" i="8"/>
  <c r="G135" i="8"/>
  <c r="F76" i="8" l="1"/>
  <c r="F73" i="8" s="1"/>
  <c r="I125" i="8" l="1"/>
  <c r="J125" i="8"/>
  <c r="K125" i="8"/>
  <c r="L125" i="8"/>
  <c r="G125" i="8"/>
  <c r="I89" i="8"/>
  <c r="J89" i="8"/>
  <c r="K89" i="8"/>
  <c r="L89" i="8"/>
  <c r="M89" i="8"/>
  <c r="I90" i="8"/>
  <c r="I91" i="8"/>
  <c r="J91" i="8"/>
  <c r="K91" i="8"/>
  <c r="L91" i="8"/>
  <c r="M91" i="8"/>
  <c r="I92" i="8"/>
  <c r="J92" i="8"/>
  <c r="K92" i="8"/>
  <c r="L92" i="8"/>
  <c r="M92" i="8"/>
  <c r="G92" i="8"/>
  <c r="G91" i="8"/>
  <c r="G90" i="8"/>
  <c r="G89" i="8"/>
  <c r="F85" i="8"/>
  <c r="I32" i="8"/>
  <c r="J32" i="8"/>
  <c r="K32" i="8"/>
  <c r="L32" i="8"/>
  <c r="M32" i="8"/>
  <c r="I33" i="8"/>
  <c r="J33" i="8"/>
  <c r="K33" i="8"/>
  <c r="L33" i="8"/>
  <c r="M33" i="8"/>
  <c r="I34" i="8"/>
  <c r="K34" i="8"/>
  <c r="L34" i="8"/>
  <c r="M34" i="8"/>
  <c r="I35" i="8"/>
  <c r="J35" i="8"/>
  <c r="K35" i="8"/>
  <c r="L35" i="8"/>
  <c r="M35" i="8"/>
  <c r="G33" i="8"/>
  <c r="G35" i="8"/>
  <c r="G32" i="8"/>
  <c r="G42" i="8"/>
  <c r="F148" i="8"/>
  <c r="G147" i="8"/>
  <c r="F147" i="8" s="1"/>
  <c r="G146" i="8"/>
  <c r="F146" i="8" s="1"/>
  <c r="F145" i="8"/>
  <c r="M144" i="8"/>
  <c r="L144" i="8"/>
  <c r="K144" i="8"/>
  <c r="J144" i="8"/>
  <c r="I144" i="8"/>
  <c r="F132" i="8"/>
  <c r="F159" i="8" s="1"/>
  <c r="F131" i="8"/>
  <c r="F158" i="8" s="1"/>
  <c r="F130" i="8"/>
  <c r="F157" i="8" s="1"/>
  <c r="F129" i="8"/>
  <c r="F156" i="8" s="1"/>
  <c r="M128" i="8"/>
  <c r="M155" i="8" s="1"/>
  <c r="L128" i="8"/>
  <c r="L155" i="8" s="1"/>
  <c r="K128" i="8"/>
  <c r="K155" i="8" s="1"/>
  <c r="J128" i="8"/>
  <c r="J155" i="8" s="1"/>
  <c r="G128" i="8"/>
  <c r="G155" i="8" s="1"/>
  <c r="M122" i="8"/>
  <c r="M180" i="8" s="1"/>
  <c r="L122" i="8"/>
  <c r="L180" i="8" s="1"/>
  <c r="K122" i="8"/>
  <c r="K180" i="8" s="1"/>
  <c r="J122" i="8"/>
  <c r="J180" i="8" s="1"/>
  <c r="I122" i="8"/>
  <c r="I180" i="8" s="1"/>
  <c r="G122" i="8"/>
  <c r="G180" i="8" s="1"/>
  <c r="M121" i="8"/>
  <c r="M179" i="8" s="1"/>
  <c r="L121" i="8"/>
  <c r="L179" i="8" s="1"/>
  <c r="K121" i="8"/>
  <c r="K179" i="8" s="1"/>
  <c r="J121" i="8"/>
  <c r="J179" i="8" s="1"/>
  <c r="I121" i="8"/>
  <c r="I179" i="8" s="1"/>
  <c r="G121" i="8"/>
  <c r="G179" i="8" s="1"/>
  <c r="M119" i="8"/>
  <c r="M177" i="8" s="1"/>
  <c r="L119" i="8"/>
  <c r="L177" i="8" s="1"/>
  <c r="K119" i="8"/>
  <c r="K177" i="8" s="1"/>
  <c r="J119" i="8"/>
  <c r="J177" i="8" s="1"/>
  <c r="I119" i="8"/>
  <c r="I177" i="8" s="1"/>
  <c r="G119" i="8"/>
  <c r="G177" i="8" s="1"/>
  <c r="M117" i="8"/>
  <c r="M185" i="8" s="1"/>
  <c r="L117" i="8"/>
  <c r="L185" i="8" s="1"/>
  <c r="K117" i="8"/>
  <c r="K185" i="8" s="1"/>
  <c r="J117" i="8"/>
  <c r="J185" i="8" s="1"/>
  <c r="I117" i="8"/>
  <c r="I185" i="8" s="1"/>
  <c r="G117" i="8"/>
  <c r="G185" i="8" s="1"/>
  <c r="M116" i="8"/>
  <c r="M184" i="8" s="1"/>
  <c r="L116" i="8"/>
  <c r="L184" i="8" s="1"/>
  <c r="K116" i="8"/>
  <c r="K184" i="8" s="1"/>
  <c r="J116" i="8"/>
  <c r="I116" i="8"/>
  <c r="I184" i="8" s="1"/>
  <c r="G116" i="8"/>
  <c r="G184" i="8" s="1"/>
  <c r="M114" i="8"/>
  <c r="M182" i="8" s="1"/>
  <c r="L114" i="8"/>
  <c r="L182" i="8" s="1"/>
  <c r="K114" i="8"/>
  <c r="K182" i="8" s="1"/>
  <c r="J114" i="8"/>
  <c r="J182" i="8" s="1"/>
  <c r="I114" i="8"/>
  <c r="I182" i="8" s="1"/>
  <c r="G114" i="8"/>
  <c r="G182" i="8" s="1"/>
  <c r="F112" i="8"/>
  <c r="F111" i="8"/>
  <c r="F110" i="8"/>
  <c r="F109" i="8"/>
  <c r="M108" i="8"/>
  <c r="L108" i="8"/>
  <c r="K108" i="8"/>
  <c r="J108" i="8"/>
  <c r="I108" i="8"/>
  <c r="G108" i="8"/>
  <c r="F107" i="8"/>
  <c r="F106" i="8"/>
  <c r="F105" i="8"/>
  <c r="F104" i="8"/>
  <c r="M103" i="8"/>
  <c r="K103" i="8"/>
  <c r="J103" i="8"/>
  <c r="I103" i="8"/>
  <c r="G103" i="8"/>
  <c r="F102" i="8"/>
  <c r="F101" i="8"/>
  <c r="F100" i="8"/>
  <c r="F99" i="8"/>
  <c r="M98" i="8"/>
  <c r="L98" i="8"/>
  <c r="K98" i="8"/>
  <c r="J98" i="8"/>
  <c r="I98" i="8"/>
  <c r="G98" i="8"/>
  <c r="F97" i="8"/>
  <c r="F96" i="8"/>
  <c r="F95" i="8"/>
  <c r="F94" i="8"/>
  <c r="M93" i="8"/>
  <c r="L93" i="8"/>
  <c r="K93" i="8"/>
  <c r="J93" i="8"/>
  <c r="I93" i="8"/>
  <c r="G93" i="8"/>
  <c r="F87" i="8"/>
  <c r="F86" i="8"/>
  <c r="F84" i="8"/>
  <c r="M83" i="8"/>
  <c r="L83" i="8"/>
  <c r="K83" i="8"/>
  <c r="J83" i="8"/>
  <c r="I83" i="8"/>
  <c r="G83" i="8"/>
  <c r="F82" i="8"/>
  <c r="F81" i="8"/>
  <c r="F80" i="8"/>
  <c r="F79" i="8"/>
  <c r="M78" i="8"/>
  <c r="L78" i="8"/>
  <c r="K78" i="8"/>
  <c r="J78" i="8"/>
  <c r="I78" i="8"/>
  <c r="G78" i="8"/>
  <c r="F62" i="8"/>
  <c r="F60" i="8"/>
  <c r="F59" i="8"/>
  <c r="M58" i="8"/>
  <c r="L58" i="8"/>
  <c r="K58" i="8"/>
  <c r="J58" i="8"/>
  <c r="M56" i="8"/>
  <c r="L56" i="8"/>
  <c r="K56" i="8"/>
  <c r="J56" i="8"/>
  <c r="I56" i="8"/>
  <c r="G56" i="8"/>
  <c r="M55" i="8"/>
  <c r="L55" i="8"/>
  <c r="K55" i="8"/>
  <c r="J55" i="8"/>
  <c r="I55" i="8"/>
  <c r="G55" i="8"/>
  <c r="M54" i="8"/>
  <c r="L54" i="8"/>
  <c r="K54" i="8"/>
  <c r="J54" i="8"/>
  <c r="I54" i="8"/>
  <c r="G54" i="8"/>
  <c r="M53" i="8"/>
  <c r="L53" i="8"/>
  <c r="K53" i="8"/>
  <c r="J53" i="8"/>
  <c r="I53" i="8"/>
  <c r="G53" i="8"/>
  <c r="F51" i="8"/>
  <c r="F49" i="8"/>
  <c r="F48" i="8"/>
  <c r="M47" i="8"/>
  <c r="L47" i="8"/>
  <c r="J47" i="8"/>
  <c r="I47" i="8"/>
  <c r="G47" i="8"/>
  <c r="M45" i="8"/>
  <c r="L45" i="8"/>
  <c r="K45" i="8"/>
  <c r="J45" i="8"/>
  <c r="I45" i="8"/>
  <c r="G45" i="8"/>
  <c r="L44" i="8"/>
  <c r="K44" i="8"/>
  <c r="J44" i="8"/>
  <c r="M43" i="8"/>
  <c r="L43" i="8"/>
  <c r="K43" i="8"/>
  <c r="J43" i="8"/>
  <c r="I43" i="8"/>
  <c r="G43" i="8"/>
  <c r="M42" i="8"/>
  <c r="L42" i="8"/>
  <c r="K42" i="8"/>
  <c r="J42" i="8"/>
  <c r="I42" i="8"/>
  <c r="F40" i="8"/>
  <c r="I44" i="8"/>
  <c r="F39" i="8"/>
  <c r="F38" i="8"/>
  <c r="F37" i="8"/>
  <c r="M36" i="8"/>
  <c r="L36" i="8"/>
  <c r="K36" i="8"/>
  <c r="J36" i="8"/>
  <c r="I36" i="8"/>
  <c r="G36" i="8"/>
  <c r="F30" i="8"/>
  <c r="F29" i="8"/>
  <c r="F28" i="8"/>
  <c r="F27" i="8"/>
  <c r="M26" i="8"/>
  <c r="L26" i="8"/>
  <c r="K26" i="8"/>
  <c r="J26" i="8"/>
  <c r="I26" i="8"/>
  <c r="G26" i="8"/>
  <c r="F25" i="8"/>
  <c r="F23" i="8"/>
  <c r="F22" i="8"/>
  <c r="M21" i="8"/>
  <c r="L21" i="8"/>
  <c r="K21" i="8"/>
  <c r="J21" i="8"/>
  <c r="F20" i="8"/>
  <c r="F19" i="8"/>
  <c r="F18" i="8"/>
  <c r="F17" i="8"/>
  <c r="M16" i="8"/>
  <c r="L16" i="8"/>
  <c r="K16" i="8"/>
  <c r="J16" i="8"/>
  <c r="I16" i="8"/>
  <c r="G16" i="8"/>
  <c r="F15" i="8"/>
  <c r="F14" i="8"/>
  <c r="F13" i="8"/>
  <c r="M11" i="8"/>
  <c r="G11" i="8"/>
  <c r="J184" i="8" l="1"/>
  <c r="J136" i="8"/>
  <c r="J141" i="8" s="1"/>
  <c r="J163" i="8" s="1"/>
  <c r="L140" i="8"/>
  <c r="J140" i="8"/>
  <c r="K140" i="8"/>
  <c r="F115" i="8"/>
  <c r="F47" i="8"/>
  <c r="J113" i="8"/>
  <c r="I88" i="8"/>
  <c r="M41" i="8"/>
  <c r="F42" i="8"/>
  <c r="F83" i="8"/>
  <c r="G88" i="8"/>
  <c r="L134" i="8"/>
  <c r="L139" i="8" s="1"/>
  <c r="F135" i="8"/>
  <c r="J137" i="8"/>
  <c r="G127" i="8"/>
  <c r="F90" i="8"/>
  <c r="M88" i="8"/>
  <c r="J127" i="8"/>
  <c r="I124" i="8"/>
  <c r="I134" i="8"/>
  <c r="M124" i="8"/>
  <c r="M134" i="8"/>
  <c r="G136" i="8"/>
  <c r="K136" i="8"/>
  <c r="G137" i="8"/>
  <c r="G142" i="8" s="1"/>
  <c r="K137" i="8"/>
  <c r="K142" i="8" s="1"/>
  <c r="J124" i="8"/>
  <c r="L88" i="8"/>
  <c r="I126" i="8"/>
  <c r="J134" i="8"/>
  <c r="L136" i="8"/>
  <c r="L141" i="8" s="1"/>
  <c r="L137" i="8"/>
  <c r="L142" i="8" s="1"/>
  <c r="G124" i="8"/>
  <c r="K124" i="8"/>
  <c r="F120" i="8"/>
  <c r="F16" i="8"/>
  <c r="G134" i="8"/>
  <c r="K134" i="8"/>
  <c r="I136" i="8"/>
  <c r="I141" i="8" s="1"/>
  <c r="M136" i="8"/>
  <c r="M141" i="8" s="1"/>
  <c r="I137" i="8"/>
  <c r="M137" i="8"/>
  <c r="M142" i="8" s="1"/>
  <c r="K88" i="8"/>
  <c r="J88" i="8"/>
  <c r="I140" i="8"/>
  <c r="M140" i="8"/>
  <c r="G34" i="8"/>
  <c r="G31" i="8" s="1"/>
  <c r="G126" i="8"/>
  <c r="K126" i="8"/>
  <c r="L176" i="8"/>
  <c r="L126" i="8"/>
  <c r="L127" i="8"/>
  <c r="F98" i="8"/>
  <c r="I127" i="8"/>
  <c r="M127" i="8"/>
  <c r="F91" i="8"/>
  <c r="M126" i="8"/>
  <c r="F33" i="8"/>
  <c r="K31" i="8"/>
  <c r="F92" i="8"/>
  <c r="F26" i="8"/>
  <c r="F93" i="8"/>
  <c r="I31" i="8"/>
  <c r="F89" i="8"/>
  <c r="F125" i="8"/>
  <c r="F36" i="8"/>
  <c r="J41" i="8"/>
  <c r="F78" i="8"/>
  <c r="J142" i="8"/>
  <c r="M118" i="8"/>
  <c r="K127" i="8"/>
  <c r="J126" i="8"/>
  <c r="L124" i="8"/>
  <c r="F103" i="8"/>
  <c r="F128" i="8"/>
  <c r="F155" i="8" s="1"/>
  <c r="L31" i="8"/>
  <c r="L52" i="8"/>
  <c r="J166" i="8"/>
  <c r="L171" i="8"/>
  <c r="F55" i="8"/>
  <c r="I52" i="8"/>
  <c r="J31" i="8"/>
  <c r="M31" i="8"/>
  <c r="F32" i="8"/>
  <c r="F35" i="8"/>
  <c r="K41" i="8"/>
  <c r="I41" i="8"/>
  <c r="G21" i="8"/>
  <c r="F114" i="8"/>
  <c r="F119" i="8"/>
  <c r="G118" i="8"/>
  <c r="K118" i="8"/>
  <c r="F178" i="8"/>
  <c r="F21" i="8"/>
  <c r="F43" i="8"/>
  <c r="F45" i="8"/>
  <c r="J52" i="8"/>
  <c r="F53" i="8"/>
  <c r="G52" i="8"/>
  <c r="K52" i="8"/>
  <c r="F54" i="8"/>
  <c r="G58" i="8"/>
  <c r="F108" i="8"/>
  <c r="K113" i="8"/>
  <c r="I142" i="8"/>
  <c r="J118" i="8"/>
  <c r="J176" i="8"/>
  <c r="L41" i="8"/>
  <c r="G44" i="8"/>
  <c r="G113" i="8"/>
  <c r="L113" i="8"/>
  <c r="I113" i="8"/>
  <c r="M113" i="8"/>
  <c r="F116" i="8"/>
  <c r="L118" i="8"/>
  <c r="I118" i="8"/>
  <c r="F121" i="8"/>
  <c r="G140" i="8"/>
  <c r="M166" i="8"/>
  <c r="M52" i="8"/>
  <c r="F56" i="8"/>
  <c r="F61" i="8"/>
  <c r="F58" i="8" s="1"/>
  <c r="F117" i="8"/>
  <c r="F122" i="8"/>
  <c r="G144" i="8"/>
  <c r="F183" i="8"/>
  <c r="F144" i="8"/>
  <c r="J152" i="8" l="1"/>
  <c r="G151" i="8"/>
  <c r="G162" i="8"/>
  <c r="M153" i="8"/>
  <c r="M164" i="8"/>
  <c r="L151" i="8"/>
  <c r="L162" i="8"/>
  <c r="J139" i="8"/>
  <c r="J133" i="8"/>
  <c r="K153" i="8"/>
  <c r="K164" i="8"/>
  <c r="J153" i="8"/>
  <c r="J164" i="8"/>
  <c r="M152" i="8"/>
  <c r="M163" i="8"/>
  <c r="L153" i="8"/>
  <c r="L164" i="8"/>
  <c r="G153" i="8"/>
  <c r="G164" i="8"/>
  <c r="L150" i="8"/>
  <c r="L161" i="8"/>
  <c r="K151" i="8"/>
  <c r="K162" i="8"/>
  <c r="I153" i="8"/>
  <c r="I164" i="8"/>
  <c r="M151" i="8"/>
  <c r="M162" i="8"/>
  <c r="L152" i="8"/>
  <c r="L149" i="8" s="1"/>
  <c r="L163" i="8"/>
  <c r="J151" i="8"/>
  <c r="J162" i="8"/>
  <c r="I151" i="8"/>
  <c r="I162" i="8"/>
  <c r="I152" i="8"/>
  <c r="I163" i="8"/>
  <c r="K141" i="8"/>
  <c r="F136" i="8"/>
  <c r="I123" i="8"/>
  <c r="K133" i="8"/>
  <c r="G123" i="8"/>
  <c r="I166" i="8"/>
  <c r="K139" i="8"/>
  <c r="K161" i="8" s="1"/>
  <c r="J123" i="8"/>
  <c r="M123" i="8"/>
  <c r="K166" i="8"/>
  <c r="L123" i="8"/>
  <c r="L181" i="8"/>
  <c r="K171" i="8"/>
  <c r="F168" i="8"/>
  <c r="M171" i="8"/>
  <c r="F88" i="8"/>
  <c r="F127" i="8"/>
  <c r="F126" i="8"/>
  <c r="K123" i="8"/>
  <c r="F173" i="8"/>
  <c r="G139" i="8"/>
  <c r="G161" i="8" s="1"/>
  <c r="F134" i="8"/>
  <c r="F34" i="8"/>
  <c r="F31" i="8" s="1"/>
  <c r="G171" i="8"/>
  <c r="F170" i="8"/>
  <c r="F179" i="8"/>
  <c r="I133" i="8"/>
  <c r="I171" i="8"/>
  <c r="J171" i="8"/>
  <c r="F124" i="8"/>
  <c r="F174" i="8"/>
  <c r="F184" i="8"/>
  <c r="F175" i="8"/>
  <c r="L166" i="8"/>
  <c r="I139" i="8"/>
  <c r="I161" i="8" s="1"/>
  <c r="L133" i="8"/>
  <c r="F52" i="8"/>
  <c r="J138" i="8"/>
  <c r="J160" i="8" s="1"/>
  <c r="F142" i="8"/>
  <c r="F164" i="8" s="1"/>
  <c r="M181" i="8"/>
  <c r="F113" i="8"/>
  <c r="F185" i="8"/>
  <c r="L138" i="8"/>
  <c r="L160" i="8" s="1"/>
  <c r="G166" i="8"/>
  <c r="F137" i="8"/>
  <c r="F169" i="8"/>
  <c r="J181" i="8"/>
  <c r="M176" i="8"/>
  <c r="F180" i="8"/>
  <c r="M133" i="8"/>
  <c r="K176" i="8"/>
  <c r="M139" i="8"/>
  <c r="I176" i="8"/>
  <c r="I181" i="8"/>
  <c r="K181" i="8"/>
  <c r="F118" i="8"/>
  <c r="G133" i="8"/>
  <c r="F172" i="8"/>
  <c r="G141" i="8"/>
  <c r="G41" i="8"/>
  <c r="F44" i="8"/>
  <c r="F41" i="8" s="1"/>
  <c r="F153" i="8" l="1"/>
  <c r="G152" i="8"/>
  <c r="G163" i="8"/>
  <c r="M150" i="8"/>
  <c r="M161" i="8"/>
  <c r="K152" i="8"/>
  <c r="K163" i="8"/>
  <c r="J150" i="8"/>
  <c r="J149" i="8" s="1"/>
  <c r="J161" i="8"/>
  <c r="F141" i="8"/>
  <c r="F163" i="8" s="1"/>
  <c r="K150" i="8"/>
  <c r="G150" i="8"/>
  <c r="G149" i="8" s="1"/>
  <c r="I138" i="8"/>
  <c r="I160" i="8" s="1"/>
  <c r="I150" i="8"/>
  <c r="I149" i="8" s="1"/>
  <c r="F123" i="8"/>
  <c r="K138" i="8"/>
  <c r="K160" i="8" s="1"/>
  <c r="F140" i="8"/>
  <c r="F162" i="8" s="1"/>
  <c r="F133" i="8"/>
  <c r="F171" i="8"/>
  <c r="F139" i="8"/>
  <c r="F161" i="8" s="1"/>
  <c r="G138" i="8"/>
  <c r="G160" i="8" s="1"/>
  <c r="F182" i="8"/>
  <c r="F181" i="8" s="1"/>
  <c r="G181" i="8"/>
  <c r="F177" i="8"/>
  <c r="F176" i="8" s="1"/>
  <c r="G176" i="8"/>
  <c r="M149" i="8"/>
  <c r="M138" i="8"/>
  <c r="M160" i="8" s="1"/>
  <c r="F166" i="8"/>
  <c r="K149" i="8" l="1"/>
  <c r="F151" i="8"/>
  <c r="F138" i="8"/>
  <c r="F160" i="8" s="1"/>
  <c r="F152" i="8"/>
  <c r="F150" i="8"/>
  <c r="F149" i="8" l="1"/>
</calcChain>
</file>

<file path=xl/sharedStrings.xml><?xml version="1.0" encoding="utf-8"?>
<sst xmlns="http://schemas.openxmlformats.org/spreadsheetml/2006/main" count="1174" uniqueCount="290">
  <si>
    <t>Ответственный исполнитель/ соисполнитель (наименование органа или структурного подразделения, учреждения)</t>
  </si>
  <si>
    <t>Финансовые затраты на реализацию (тыс. рублей)</t>
  </si>
  <si>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</si>
  <si>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</si>
  <si>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</si>
  <si>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</si>
  <si>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</si>
  <si>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Х</t>
  </si>
  <si>
    <t>в том числе:</t>
  </si>
  <si>
    <t>Инвестиции в объекты муниципальной собственности</t>
  </si>
  <si>
    <t>Итого  по подпрограмме 2</t>
  </si>
  <si>
    <t>ДЖКиСК</t>
  </si>
  <si>
    <t>ДМСиГ</t>
  </si>
  <si>
    <t>Итого по подпрограмме 1</t>
  </si>
  <si>
    <t>Итого  по подпрограмме 3</t>
  </si>
  <si>
    <t>Таблица 2</t>
  </si>
  <si>
    <t>Прочие расходы</t>
  </si>
  <si>
    <t>Оказание услуг по  осуществлению пассажирских перевозок по маршрутам регулярного сообщения (1)</t>
  </si>
  <si>
    <t>Выполнение мероприятий по разработке программ, нормативных документов в сфере дорожной деятельности (2-11)</t>
  </si>
  <si>
    <t>Выполнение работ по строительству (реконструкции), капитальному ремонту и ремонту автомобильных дорог общего пользования местного значения  (2,3)</t>
  </si>
  <si>
    <t>Текущее содержание городских дорог  (4)</t>
  </si>
  <si>
    <t>Реализация мероприятий, направленных на формирование законопослушного поведения участников дорожного движения  (5-12)</t>
  </si>
  <si>
    <t>Номер строки</t>
  </si>
  <si>
    <t>А</t>
  </si>
  <si>
    <t>1</t>
  </si>
  <si>
    <t>2026-2030</t>
  </si>
  <si>
    <t>Ответственный исполнитель</t>
  </si>
  <si>
    <t>Соисполнитель 1</t>
  </si>
  <si>
    <t>Соисполнитель 2</t>
  </si>
  <si>
    <t>Соисполнитель 3</t>
  </si>
  <si>
    <t>Соисполнитель 4</t>
  </si>
  <si>
    <t xml:space="preserve">Выполнение работ по благоустройству (13-15) 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</si>
  <si>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</si>
  <si>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</si>
  <si>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</si>
  <si>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</si>
  <si>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</si>
  <si>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</si>
  <si>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</si>
  <si>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</si>
  <si>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</si>
  <si>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3.5</t>
  </si>
  <si>
    <t>3.6</t>
  </si>
  <si>
    <t>Содержание и текущий ремонт объектов благоустройства  (16)</t>
  </si>
  <si>
    <t>Информирование населения о благоустройстве (15)</t>
  </si>
  <si>
    <t>Демонтаж информационных конструкций (16)</t>
  </si>
  <si>
    <t>Подпрограмма 1 «Развитие сети автомобильных дорог и транспорта»</t>
  </si>
  <si>
    <t>Подпрограмма 2. «Формирование законопослушного поведения участников дорожного движения»</t>
  </si>
  <si>
    <t>Подпрограмма 3. «Формирование комфортной городской среды»</t>
  </si>
  <si>
    <t>Итого по мероприятию 1.3.</t>
  </si>
  <si>
    <t>Итого по мероприятию 3.2.</t>
  </si>
  <si>
    <t>Итого по мероприятию 3.5.</t>
  </si>
  <si>
    <t>Участие в реализации регионального проекта «Формирование комфортной городской среды»   (13-15)</t>
  </si>
  <si>
    <t xml:space="preserve">Итого по мероприятию 3.1. </t>
  </si>
  <si>
    <t>в том числе по годам:</t>
  </si>
  <si>
    <t>иные источники финансирования</t>
  </si>
  <si>
    <t>ОГОиЧС</t>
  </si>
  <si>
    <t>УБУиО</t>
  </si>
  <si>
    <t>УСП</t>
  </si>
  <si>
    <t xml:space="preserve">ОГОиЧС </t>
  </si>
  <si>
    <t>Санитарный отлов безнадзорных и бродячих  животных, деятельность по обращению с животными без владельцев (17)</t>
  </si>
  <si>
    <t xml:space="preserve"> </t>
  </si>
  <si>
    <t>Приложение 1</t>
  </si>
  <si>
    <t>к постановлению</t>
  </si>
  <si>
    <t>администрации города Югорска</t>
  </si>
  <si>
    <t>от   ___________   №  ______</t>
  </si>
  <si>
    <t xml:space="preserve">Всего по муниципальной программе </t>
  </si>
  <si>
    <t>Проектная часть</t>
  </si>
  <si>
    <t>Процессная часть</t>
  </si>
  <si>
    <t>Распределение финансовых ресурсов муниципальной программы (по годам)</t>
  </si>
  <si>
    <t>Таблица 1</t>
  </si>
  <si>
    <t>Целевые показатели муниципальной программы (по годам)</t>
  </si>
  <si>
    <t>№  показателя</t>
  </si>
  <si>
    <t xml:space="preserve">Наименование целевых показателей </t>
  </si>
  <si>
    <t>Единица измерения</t>
  </si>
  <si>
    <t>Базовый показатель на начало реализации муниципальной программы</t>
  </si>
  <si>
    <t>Целевое значение показателя на момент окончания реализации муниципальной программы</t>
  </si>
  <si>
    <r>
      <t>Количество рейсов для перевозки пассажиров на муниципальных маршрутах</t>
    </r>
    <r>
      <rPr>
        <vertAlign val="superscript"/>
        <sz val="10"/>
        <rFont val="PT Astra Serif"/>
        <family val="1"/>
        <charset val="204"/>
      </rPr>
      <t xml:space="preserve">1 </t>
    </r>
  </si>
  <si>
    <t>шт.</t>
  </si>
  <si>
    <r>
      <t>Объемы ввода в эксплуатацию после строительства и реконструкции автомобильных дорог общего пользования местного значения</t>
    </r>
    <r>
      <rPr>
        <vertAlign val="superscript"/>
        <sz val="10"/>
        <rFont val="PT Astra Serif"/>
        <family val="1"/>
        <charset val="204"/>
      </rPr>
      <t>1</t>
    </r>
  </si>
  <si>
    <t>км</t>
  </si>
  <si>
    <r>
      <t>Протяженность автомобильных дорог, на которых выполнен капитальный ремонт и ремонт автомобильных дорог</t>
    </r>
    <r>
      <rPr>
        <vertAlign val="superscript"/>
        <sz val="10"/>
        <rFont val="PT Astra Serif"/>
        <family val="1"/>
        <charset val="204"/>
      </rPr>
      <t>1</t>
    </r>
  </si>
  <si>
    <r>
      <t>Поддержание автомобильных дорог общего пользования местного значения в соответствии нормативным требованиям</t>
    </r>
    <r>
      <rPr>
        <vertAlign val="superscript"/>
        <sz val="10"/>
        <rFont val="PT Astra Serif"/>
        <family val="1"/>
        <charset val="204"/>
      </rPr>
      <t>1</t>
    </r>
  </si>
  <si>
    <t>%</t>
  </si>
  <si>
    <r>
      <t xml:space="preserve"> </t>
    </r>
    <r>
      <rPr>
        <sz val="10"/>
        <color rgb="FF000000"/>
        <rFont val="PT Astra Serif"/>
        <family val="1"/>
        <charset val="204"/>
      </rPr>
      <t>Общее количество дорожно-транспортных происшествий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</si>
  <si>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Количество дорожно-транспортных происшествий с пострадавшими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</si>
  <si>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Количество дорожно-транспортных происшествий с пострадавшими с участием несовершеннолетних</t>
    </r>
    <r>
      <rPr>
        <vertAlign val="superscript"/>
        <sz val="10"/>
        <color rgb="FF000000"/>
        <rFont val="PT Astra Serif"/>
        <family val="1"/>
        <charset val="204"/>
      </rPr>
      <t xml:space="preserve">2 </t>
    </r>
  </si>
  <si>
    <r>
      <t>Число погибших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</si>
  <si>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t>чел.</t>
  </si>
  <si>
    <r>
      <t>Число детей, погибших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</si>
  <si>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Число пострадавших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</si>
  <si>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Число детей, пострадавших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</si>
  <si>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Доля учащихся (воспитанников), задействованных в мероприятиях по профилактике дорожно-транспортных происшествий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</si>
  <si>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Количество и площадь дворовых территорий, обеспеченных минимальным уровнем благоустройства*</t>
    </r>
    <r>
      <rPr>
        <vertAlign val="superscript"/>
        <sz val="10"/>
        <rFont val="PT Astra Serif"/>
        <family val="1"/>
        <charset val="204"/>
      </rPr>
      <t>3</t>
    </r>
  </si>
  <si>
    <t>кв.м.</t>
  </si>
  <si>
    <r>
      <t>Количество и площадь благоустроенных муниципальных территорий общего пользования*</t>
    </r>
    <r>
      <rPr>
        <vertAlign val="superscript"/>
        <sz val="10"/>
        <rFont val="PT Astra Serif"/>
        <family val="1"/>
        <charset val="204"/>
      </rPr>
      <t>3</t>
    </r>
    <r>
      <rPr>
        <sz val="10"/>
        <rFont val="PT Astra Serif"/>
        <family val="1"/>
        <charset val="204"/>
      </rPr>
      <t xml:space="preserve"> </t>
    </r>
  </si>
  <si>
    <r>
      <t>Доля граждан, принявших участие в решении вопросов развития городской среды, от общего количества граждан в возрасте от 14 лет, проживающих в городе Югорске*</t>
    </r>
    <r>
      <rPr>
        <vertAlign val="superscript"/>
        <sz val="10"/>
        <rFont val="PT Astra Serif"/>
        <family val="1"/>
        <charset val="204"/>
      </rPr>
      <t>3</t>
    </r>
  </si>
  <si>
    <t xml:space="preserve">Доля содержания и текущего ремонта  объектов благоустройства и городского хозяйства от общего их количества              </t>
  </si>
  <si>
    <t>Количество отловленных безнадзорных и бродячих животных, позволяющее предупредить и ликвидировать болезни животных и защиту населения  от болезней, общих для человека и животных</t>
  </si>
  <si>
    <t>Приложение 2</t>
  </si>
  <si>
    <t>к муниципальной программе города Югорска</t>
  </si>
  <si>
    <t>«Автомобильные дороги, транспорт и городская среда»</t>
  </si>
  <si>
    <t>Номер структурного элемента (основного мероприятия)</t>
  </si>
  <si>
    <t xml:space="preserve">Структурные элементы (основные мероприятия) муниципальной программы </t>
  </si>
  <si>
    <t>Значение показателя</t>
  </si>
  <si>
    <t>* На период реализации регионального проекта «Формирование комфортной городской среды» до 2024 года</t>
  </si>
  <si>
    <r>
      <t xml:space="preserve">1 </t>
    </r>
    <r>
      <rPr>
        <sz val="9"/>
        <color theme="1"/>
        <rFont val="PT Astra Serif"/>
        <family val="1"/>
        <charset val="204"/>
      </rPr>
      <t>В соответствии с постановлением Правительства Ханты-Мансийского автономного округа - Югры от 05.10.2018 № 354-п «О государственной программе Ханты-Мансийского автономного округа - Югры «Современная транспортная система»</t>
    </r>
  </si>
  <si>
    <r>
      <t xml:space="preserve">2 </t>
    </r>
    <r>
      <rPr>
        <sz val="9"/>
        <color theme="1"/>
        <rFont val="PT Astra Serif"/>
        <family val="1"/>
        <charset val="204"/>
      </rPr>
      <t>Показатели, обязательные для программы по обучению законопослушного поведения участников дорожного движения</t>
    </r>
  </si>
  <si>
    <r>
      <t xml:space="preserve">3 </t>
    </r>
    <r>
      <rPr>
        <sz val="9"/>
        <color theme="1"/>
        <rFont val="PT Astra Serif"/>
        <family val="1"/>
        <charset val="204"/>
      </rPr>
      <t>Указ Президента Российской Федерации от 07.05.2018 № 204 «О национальных целях и стратегических задачах развития Российской Федерации на период до 2024 года»</t>
    </r>
  </si>
  <si>
    <t>Расчет целевых показателей муниципальной программы производится следующим образом:</t>
  </si>
  <si>
    <t xml:space="preserve">Показатель 2. Объемы ввода в эксплуатацию после строительства и реконструкции автомобильных дорог общего пользования местного значения (в соответствии с Разрешением на ввод объекта в эксплуатацию).                                                                                                              </t>
  </si>
  <si>
    <t>В соответствии с административным учетом:</t>
  </si>
  <si>
    <t xml:space="preserve">Показатель 1. Количество рейсов для перевозки пассажиров на муниципальных маршрутах </t>
  </si>
  <si>
    <t>Показатель 3. Протяженность автомобильных дорог, на которых выполнен капитальный ремонт и ремонт автомобильных дорог</t>
  </si>
  <si>
    <t>Показатель 4. Поддержание автомобильных дорог общего пользования местного значения в соответствии нормативным требованиям</t>
  </si>
  <si>
    <t xml:space="preserve">Показатель 5. Общее количество дорожно-транспортных происшествий                                                                                                                                                                                      </t>
  </si>
  <si>
    <t xml:space="preserve">Показатель 6. Количество дорожно-транспортных происшествий с пострадавшими                                                                                                           </t>
  </si>
  <si>
    <t xml:space="preserve">Показатель 7. Количество дорожно-транспортных происшествий с пострадавшими с участием несовершеннолетних                                                                                                                                            </t>
  </si>
  <si>
    <t xml:space="preserve">Показатель 8. Число погибших в дорожно-транспортных происшествиях                                                                                                                                </t>
  </si>
  <si>
    <t xml:space="preserve">Показатель 9. Число детей, погибших в дорожно-транспортных происшествиях.                                                                                                                           </t>
  </si>
  <si>
    <t xml:space="preserve">Показатель 10. Число пострадавших в дорожно-транспортных происшествиях.                                                                                                                                       </t>
  </si>
  <si>
    <t>Показатель 11. Число детей, пострадавших в дорожно-транспортных происшествиях</t>
  </si>
  <si>
    <t xml:space="preserve">Показатель 12. Доля учащихся (воспитанников), задействованных в мероприятиях по профилактике дорожно-транспортных происшествий </t>
  </si>
  <si>
    <t xml:space="preserve">Показатель 13. Количество и площадь дворовых территорий, обеспеченных минимальным уровнем благоустройства.                                                                 </t>
  </si>
  <si>
    <t xml:space="preserve">Показатель 14. Количество и площадь благоустроенных муниципальных территорий общего пользования.                                                                                                       </t>
  </si>
  <si>
    <t xml:space="preserve">Показатель 15. Доля граждан, принявших участие в решении вопросов развития городской среды, от общего количества граждан в возрасте от 14 лет, проживающих в городе Югорске.                                                           </t>
  </si>
  <si>
    <t xml:space="preserve">Показатель 16. Доля содержания и текущего ремонта  объектов благоустройства и городского хозяйства от общего их количества  </t>
  </si>
  <si>
    <t>Показатель 17. Количество отловленных безнадзорных и бродячих животных, позволяющее предупредить и ликвидировать болезни животных и защиту населения  от болезней, общих для человека и животных</t>
  </si>
  <si>
    <t>Таблица 3</t>
  </si>
  <si>
    <t xml:space="preserve">Мероприятия, реализуемые на принципах проектного управления </t>
  </si>
  <si>
    <t>№ п/п</t>
  </si>
  <si>
    <t>Наименование портфеля проектов, проекта</t>
  </si>
  <si>
    <t>Наименование проекта или мероприятия</t>
  </si>
  <si>
    <t>Номер мероприятия</t>
  </si>
  <si>
    <t>Цели</t>
  </si>
  <si>
    <t>Срок реализации</t>
  </si>
  <si>
    <t>Параметры финансового  обеспечения, тыс. руб.</t>
  </si>
  <si>
    <t>в том числе по годам</t>
  </si>
  <si>
    <t>Раздел I. Региональные проекты</t>
  </si>
  <si>
    <t>Портфель проектов «Жилье и городская среда»</t>
  </si>
  <si>
    <t>Региональный проект «Формирование комфортной городской среды» (№ 13,14,15)</t>
  </si>
  <si>
    <t>Кардинальное повышение комфортности городской среды, повышение индекса качества городской среды на 30 процентов, сокращение в соответствии с этим индексом количества городов с неблагоприятной средой в два раза, а также создание механизма прямого участия граждан в формировании комфортной городской среды, увеличение доли граждан, принимающих участие в решении вопросов развития городской среды, до 30 процентов</t>
  </si>
  <si>
    <t>2019-2024</t>
  </si>
  <si>
    <t>Итого по портфелю проектов «Жилье и городская среда»</t>
  </si>
  <si>
    <t>Разделы II, III, IV не заполняются в связи с отсутсвием соответствующих проектов</t>
  </si>
  <si>
    <t>Приложение 3</t>
  </si>
  <si>
    <r>
      <t>Ресурсное обеспечение реализации мероприятия 3.6  «</t>
    </r>
    <r>
      <rPr>
        <sz val="14"/>
        <color rgb="FF000000"/>
        <rFont val="Times New Roman"/>
        <family val="1"/>
        <charset val="204"/>
      </rPr>
      <t>Участие в реализации регионального проекта «Формирование комфортной городской среды»</t>
    </r>
  </si>
  <si>
    <t>Наименование</t>
  </si>
  <si>
    <t>Ответственный исполнитель, соисполнитель, муниципальный заказчик-координатор, участник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</si>
  <si>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</si>
  <si>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</si>
  <si>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</si>
  <si>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</si>
  <si>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Рз Пр</t>
  </si>
  <si>
    <t>ЦСР</t>
  </si>
  <si>
    <t>ВР</t>
  </si>
  <si>
    <r>
      <t>мероприятие 3.6 «Участие в реализации регионального проекта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«Формирование комфортной городской среды</t>
    </r>
    <r>
      <rPr>
        <b/>
        <sz val="10"/>
        <color theme="1"/>
        <rFont val="Times New Roman"/>
        <family val="1"/>
        <charset val="204"/>
      </rPr>
      <t>»</t>
    </r>
  </si>
  <si>
    <t>Всего участников 1 ед. в том числе:</t>
  </si>
  <si>
    <t>Ответственный исполнитель – ДЖКиСК</t>
  </si>
  <si>
    <t>0503</t>
  </si>
  <si>
    <t>-</t>
  </si>
  <si>
    <t>Муниципальный заказчик-координатор (участник) – ДЖКиСК</t>
  </si>
  <si>
    <t>Федеральный бюджет</t>
  </si>
  <si>
    <t>083F255550</t>
  </si>
  <si>
    <t>Бюджет автономного округа</t>
  </si>
  <si>
    <t>Местный бюджет</t>
  </si>
  <si>
    <t>083F282600</t>
  </si>
  <si>
    <t>083F2S2600</t>
  </si>
  <si>
    <t>0409</t>
  </si>
  <si>
    <t>083F299990</t>
  </si>
  <si>
    <t>Целевые показатели, характеризующие состояние сети автомобильных дорог общего пользования местного значения в соответствии с методическими рекомендациями Министерства транспорта Российской Федерации от 11.09.2015 № НА-28/11739</t>
  </si>
  <si>
    <t>Показатели и индикаторы</t>
  </si>
  <si>
    <t>Ед. изм.</t>
  </si>
  <si>
    <t>2003-2012 годы</t>
  </si>
  <si>
    <t>2013-2030 годы</t>
  </si>
  <si>
    <t xml:space="preserve">Протяженность сети автомобильных дорог общего пользования  местного значения в городе Югорске </t>
  </si>
  <si>
    <t>х</t>
  </si>
  <si>
    <t>Объемы ввода в эксплуатацию после строительства и реконструкции автомобильных дорог общего пользования местного значения</t>
  </si>
  <si>
    <t>2а</t>
  </si>
  <si>
    <t xml:space="preserve">Объемы ввода в эксплуатацию после строительства и реконструкции автомобильных дорог общего пользования местного значения, исходя из расчетной протяженности введенных искусственных сооружений (мостов, мостов переходов, путепроводов, транспортных развязок) </t>
  </si>
  <si>
    <t>Прирост протяженности сети автомобильных дорог местного значения в городе Югорске</t>
  </si>
  <si>
    <t>Прирост протяженности автомобильных дорог общего пользования местного значения на территории города Югорска, соответствующих нормативным требованиям к транспортно-эксплуатационным показателям, в результате реконструкции автомобильных дорог</t>
  </si>
  <si>
    <t>Прирост протяженности автомобильных дорог общего пользования  местного значения на территории города Югорска,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</si>
  <si>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Общая протяженность автомобильных дорог общего пользования  местного значения, соответствующих нормативным требованиям к транспортно-эксплуатационным показателям на 31 декабря отчетного года</t>
  </si>
  <si>
    <t>6а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</si>
  <si>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</si>
  <si>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</si>
  <si>
    <t>Таблица 5</t>
  </si>
  <si>
    <t>Перечень объектов капитального строительства</t>
  </si>
  <si>
    <r>
      <t xml:space="preserve"> </t>
    </r>
    <r>
      <rPr>
        <sz val="12"/>
        <color theme="1"/>
        <rFont val="PT Astra Serif"/>
        <family val="1"/>
        <charset val="204"/>
      </rPr>
      <t xml:space="preserve">и приобретаемых объектов недвижимого имущества </t>
    </r>
  </si>
  <si>
    <t>Наименование объекта</t>
  </si>
  <si>
    <t>Мощность</t>
  </si>
  <si>
    <t>Сроки строительства, проектирования</t>
  </si>
  <si>
    <t>Механизм реализации</t>
  </si>
  <si>
    <t>Улица Магистральная в городе Югорске (реконструкция)</t>
  </si>
  <si>
    <t>ПИР</t>
  </si>
  <si>
    <t>2016-2019</t>
  </si>
  <si>
    <t>прямые инвестиции</t>
  </si>
  <si>
    <t xml:space="preserve">Реконструкция автомобильной дороги по ул. Никольская (от Газовиков - до Промышленная) </t>
  </si>
  <si>
    <t>290,1 м</t>
  </si>
  <si>
    <t>2017-2019</t>
  </si>
  <si>
    <t>Бюджет автономного округа, местный бюджет</t>
  </si>
  <si>
    <t>Реконструкция автомобильной дороги «Улица Студенческая-Улица Декабристов в городе Югорске»</t>
  </si>
  <si>
    <t>2017-2020</t>
  </si>
  <si>
    <t>Улица Уральская в городе Югорске (реконструкция)</t>
  </si>
  <si>
    <t>483,0 м</t>
  </si>
  <si>
    <t>Рейтинг очередности выполнения работ по ремонту дорог</t>
  </si>
  <si>
    <t>на основании общественного обсуждения, проведенного на платформе обратной связи в период с 06.10.2022 по 26.10.2022.</t>
  </si>
  <si>
    <t>Очередность выполнения работ по ремонту</t>
  </si>
  <si>
    <t>Наименование участка дороги</t>
  </si>
  <si>
    <t>Количество голосов</t>
  </si>
  <si>
    <t>ул. Садовая от ул. Студенческая до ул. Вавилова</t>
  </si>
  <si>
    <t>ул. Южная от ул. Декабристов до ул. Арантурская</t>
  </si>
  <si>
    <t>ул. Мира от ул. Железнодорожная до ул. Ленина</t>
  </si>
  <si>
    <t>ул. Менделеева от ул. Вавилова до ул. Магистральная</t>
  </si>
  <si>
    <t>ул. Калинина от ул. Мира до ул. Гастелло</t>
  </si>
  <si>
    <t>ул. Калинина от ул. Механизаторов до ул. Агиришской</t>
  </si>
  <si>
    <t>ул. Железнодорожная от ул. Торговой до ул. Бажова</t>
  </si>
  <si>
    <t>ул. Свердлова от проезда Толстого до ул. Газовиков</t>
  </si>
  <si>
    <t>ул. Новая от ул. Мира додома по ул. Таежная, 18А</t>
  </si>
  <si>
    <t>ул. Попова от ул. Мира до ул. Гастелло</t>
  </si>
  <si>
    <t>ул. Геологов от ул. Ленина до ул. Кирова</t>
  </si>
  <si>
    <t>ул. Спортивная на участке от ул. Попова до ул. Энтузиастов</t>
  </si>
  <si>
    <t>Транспортная развязка (1 этап)</t>
  </si>
  <si>
    <t>ул. Толстого от кольца до здания социальной защиты населения</t>
  </si>
  <si>
    <t>ул. Пожарского  (участок от дома № 9Б до дома № 12)</t>
  </si>
  <si>
    <t>Протяженность, км</t>
  </si>
  <si>
    <t>Дорога на полигон сбора ТКО (Компрессорная)</t>
  </si>
  <si>
    <t>Улица Сибирский бульвар в городе Югорске (реконструкция)</t>
  </si>
  <si>
    <t xml:space="preserve"> к муниципальной программе города Югорска </t>
  </si>
  <si>
    <t>Перечень мероприятий по формированию законопослушного поведения участников дорожного движения</t>
  </si>
  <si>
    <t>Наименование мероприятия</t>
  </si>
  <si>
    <t>Ответственный  за выполнение мероприятий</t>
  </si>
  <si>
    <t>Срок исполнения</t>
  </si>
  <si>
    <t>Организация и проведение профилактических мероприятий, направленных на повышение дорожно-транспортной дисциплины, культуры вождения и взаимоуважения среди всех участников дорожного движения</t>
  </si>
  <si>
    <t>В период реализации муниципальной программы         (по отдельному плану)</t>
  </si>
  <si>
    <t>ОГИБДД ОМВД России по г. Югорску     (по согласованию)</t>
  </si>
  <si>
    <t>Подготовка и утверждение приказа о закреплении личного состава ОГИБДД ОМВД России по городу Югорску за общеобразовательными и дошкольными организациями</t>
  </si>
  <si>
    <t>Управление образования администрации города Югорска</t>
  </si>
  <si>
    <t>В период реализации муниципальной программы (ежегодно на период учебного года)</t>
  </si>
  <si>
    <t xml:space="preserve">Руководители  дошкольных и общеобразовательных организаций </t>
  </si>
  <si>
    <t>ОГИБДД ОМВД России по г. Югорску    (по согласованию)</t>
  </si>
  <si>
    <t>Разработка годовых межведомственных планов мероприятий по профилактике детского дорожно-транспортного травматизма</t>
  </si>
  <si>
    <t>В период реализации муниципальной программы (ежегодно)</t>
  </si>
  <si>
    <t>Организация и проведение комплекса пропагандистских мероприятий по профилактике детского дорожно-транспортного травматизма, в рамках проводимых Всероссийских профилактических мероприятий</t>
  </si>
  <si>
    <t>ОГИБДД ОМВД России по г. Югорску   (по согласованию)</t>
  </si>
  <si>
    <t xml:space="preserve">Организовать проведение профилактических бесед, занятий по правилам дорожного движения  и безопасного поведения на улично-дорожной сети с привлечением сотрудников Государственной инспекции безопасности дорожного движения с детьми и родителям в дошкольных и общеобразовательных  организациях </t>
  </si>
  <si>
    <t xml:space="preserve">В период реализации муниципальной программы    (по отдельному плану)         </t>
  </si>
  <si>
    <t>Проведение родительских собраний в дошкольных и общеобразовательных организациях с привлечением сотрудников Государственной инспекции безопасности дорожного движения, в ходе которых освещать вопросы ответственности родителей за нарушение правил дорожного движения несовершеннолетними</t>
  </si>
  <si>
    <t xml:space="preserve">Проводить проверку готовности детских автоплощадок и автогородков к летнему периоду, разработку совместного тематического плана работы автоплощадок и автогородков на период май-октябрь </t>
  </si>
  <si>
    <t>Проводить совместные (сотрудники ГИБДД, педагоги, родительский комитет, ЮИД, учащиеся школ) патрулирования и рейды  на прилегающей к общеобразовательной организации территории в целях предупреждения и предотвращения нарушений правил дорожного движения со стороны детей и подростков</t>
  </si>
  <si>
    <t>Руководители  дошкольных и общеобразовательных организаций ОГИБДД ОМВД России по г. Югорску   (по согласованию)</t>
  </si>
  <si>
    <t>Проводить профилактические акции с привлечением отрядов юных инспекторов движения и молодёжных общественных объединений</t>
  </si>
  <si>
    <t xml:space="preserve">Организация и проведение тематических конкурсов среди учащихся образовательных организаций и воспитанников детских садов, направленных на повышение уровня правосознания, в том числе стереотипа законопослушного поведения и негативного отношения к правонарушениям в области дорожного движения  </t>
  </si>
  <si>
    <t>В период реализации муниципальной программы             (по отдельному плану)</t>
  </si>
  <si>
    <t>Руководители  дошкольных и общеобразовательных организаций ОГИБДД ОМВД России по г. Югорску    (по согласованию)</t>
  </si>
  <si>
    <t>Организовать распространение в дошкольных и общеобразовательных организациях методической литературы, печатной продукции (буклеты, листовки, плакаты) по обеспечению безопасности дорожного движения; рекламные щиты, рекламные ролики</t>
  </si>
  <si>
    <t>В период реализации муниципальной программы</t>
  </si>
  <si>
    <t>Изготовление и размещение социальных баннеров по безопасности дорожного движения</t>
  </si>
  <si>
    <t xml:space="preserve">ДМСиГ </t>
  </si>
  <si>
    <t>Реализовать комплекс мероприятий по изготовлению и внедрению в дошкольные и общеобразовательные организации инновационных форм (светодиодные схемы, 3D макеты, объемные схемы и т.д.) безопасных маршрутов  движения  детей «школа – дом – школа», «детский сад – дом - детский сад»</t>
  </si>
  <si>
    <t>Проведение мероприятий по профилактике детского дорожно-транспортного травматизма в лагерях с дневным пребыванием детей на базе общеобразовательных организаций</t>
  </si>
  <si>
    <t xml:space="preserve">Руководители  общеобразовательных организаций </t>
  </si>
  <si>
    <t>Освещение вопросов обеспечения профилактики детского дорожно-транспортного травматизма в средствах массовой информации; организацию и проведение совместно со СМИ целевых профилактических мероприятий, направленных на повышение культуры поведения участников дорожного движения (водителей, пассажиров, пешеходов), обеспечение безопасности детей на дорогах</t>
  </si>
  <si>
    <t>Управление внутренней политики и общественных связей администрации города Югорска</t>
  </si>
  <si>
    <t xml:space="preserve">Руководители  дошкольных и общеобразовательных организаций ОГИБДД ОМВД России по г. Югорску    (по согласованию) </t>
  </si>
  <si>
    <t>Корректировка паспортов дорожной безопасности образовательных организаций с ориентацией на реальные дорожные условия и своевременное внесение изменений согласно изменениям улично-дорожной сети города, прилегающих к детским садам и школам</t>
  </si>
  <si>
    <t>Руководители  общеобразовательных организаций</t>
  </si>
  <si>
    <t>Реализация детско-родительских проектов, направленных на повышение культуры поведения участников дорожного движения</t>
  </si>
  <si>
    <t>В целях агитации населения, водителей транспортных средств задействовать группы (сообщества) в социальных сетях, в том числе «Кибердружины» по пропаганде поведения с соблюдением правил дорожного движения</t>
  </si>
  <si>
    <t>Проведение профилактических мероприятий, рекламных акций на дорогах, в местах массового пребывания людей с использованием средств коллективного отображения информации</t>
  </si>
  <si>
    <t>В период реализации муниципальной программы        (по отдельному плану)</t>
  </si>
  <si>
    <t>Проведение пропагандистской работы, в том числе в трудовых коллективах, по культуре вождения, выявления и минимизации количества так называемых «опасных водителей», «лихачей», любителей «агрессивной езды», создание на телевидении и радио специальных программ</t>
  </si>
  <si>
    <t>Проведение совместных профилактических мероприятий, направленных на выявление и предупреждение нарушений правил перевозки пассажиров автомобильным транспортом, включая легковое такси</t>
  </si>
  <si>
    <t xml:space="preserve">Межрайонная ИФНС России № 4 по ХМАО-Югре (по согласованию) </t>
  </si>
  <si>
    <t>С целью повышения уровня безопасности дорожного движения проводить ежегодное обследование железнодорожных переездов, расположенных на территории муниципального образования</t>
  </si>
  <si>
    <t>ОАО «РЖД» Свердловская дирекция Инфраструктуры Верхнекондинской дистанции пути (по согласованию)</t>
  </si>
  <si>
    <t>В случае необходимости с целью повышения уровня безопасности дорожного движения проводить внеочередные заседания комиссии по обеспечению безопасности дорожного движения при администрации города Югорска с заслушиванием острых проблемных вопросов и оперативного их разрешения</t>
  </si>
  <si>
    <t xml:space="preserve">В период реализации муниципальной программы (при необходимости)              </t>
  </si>
  <si>
    <t>Обустройство в соответствии с требованиями национального стандарта пешеходных переходов на территории муниципального образования городской округ город Югорск</t>
  </si>
  <si>
    <t>Организация и проведение обследования на соответствие транспортно-эксплуатационных характеристик автомобильных дорог общего пользования местного значения требованиям технических регламентов и выработка предложений о проведении неотложных и перспективных мероприятий, направленных на их устранение</t>
  </si>
  <si>
    <t>Внедрение на территории муниципального образования технических средств организации дорожного движения, современных автоматических систем фиксации правонарушений</t>
  </si>
  <si>
    <t>В период реализации муниципальной программы  (по мере финансирования)</t>
  </si>
  <si>
    <r>
      <t xml:space="preserve">Создание специализированной информационной системы – электронной базы данных технических средств организации и регулирования дорожного движения, разработка комплексной схемы и </t>
    </r>
    <r>
      <rPr>
        <sz val="10"/>
        <color theme="1"/>
        <rFont val="PT Astra Serif"/>
        <family val="1"/>
        <charset val="204"/>
      </rPr>
      <t xml:space="preserve">проектов организации дорожного движения </t>
    </r>
    <r>
      <rPr>
        <sz val="10"/>
        <color rgb="FF000000"/>
        <rFont val="PT Astra Serif"/>
        <family val="1"/>
        <charset val="204"/>
      </rPr>
      <t>на автомобильных дорогах общего пользования местного значения муниципального образования городской округ город Югорск</t>
    </r>
  </si>
  <si>
    <t xml:space="preserve">Отдел Государственного технического надзора Советского района (по согласованию) </t>
  </si>
  <si>
    <t>В соответствии с проектом изменений на 2022 год</t>
  </si>
  <si>
    <t>В соответствии с проектом на 2023-2025 года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</si>
  <si>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</si>
  <si>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Сравнительная Таблица 2</t>
  </si>
  <si>
    <t>Приложение к пояснительной записке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</si>
</sst>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;[Red]\-#,##0.00;0.00"/>
  </numFmts>
  <fonts count="3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vertAlign val="superscript"/>
      <sz val="10"/>
      <name val="PT Astra Serif"/>
      <family val="1"/>
      <charset val="204"/>
    </font>
    <font>
      <sz val="11"/>
      <name val="PT Astra Serif"/>
      <family val="1"/>
      <charset val="204"/>
    </font>
    <font>
      <vertAlign val="superscript"/>
      <sz val="10"/>
      <color rgb="FF000000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vertAlign val="superscript"/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7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/>
    <xf numFmtId="0" fontId="6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right"/>
    </xf>
    <xf numFmtId="0" fontId="0" fillId="0" borderId="0" xfId="0" applyFill="1"/>
    <xf numFmtId="0" fontId="23" fillId="0" borderId="0" xfId="0" applyFont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8" fillId="0" borderId="0" xfId="0" applyFont="1"/>
    <xf numFmtId="0" fontId="28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1" fillId="0" borderId="0" xfId="0" applyFont="1"/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4" fillId="0" borderId="5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29" fillId="0" borderId="0" xfId="0" applyFont="1" applyAlignment="1">
      <alignment horizontal="right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7" fillId="0" borderId="0" xfId="0" applyNumberFormat="1" applyFont="1" applyAlignment="1">
      <alignment vertical="center"/>
    </xf>
    <xf numFmtId="165" fontId="11" fillId="3" borderId="1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16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167" fontId="1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64" fontId="3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5" fillId="0" borderId="0" xfId="0" applyFont="1" applyFill="1"/>
    <xf numFmtId="164" fontId="25" fillId="0" borderId="0" xfId="0" applyNumberFormat="1" applyFont="1" applyFill="1"/>
    <xf numFmtId="164" fontId="25" fillId="0" borderId="3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/>
    <xf numFmtId="0" fontId="25" fillId="0" borderId="0" xfId="0" applyFont="1" applyFill="1" applyAlignment="1">
      <alignment horizontal="right"/>
    </xf>
    <xf numFmtId="0" fontId="25" fillId="2" borderId="0" xfId="0" applyFont="1" applyFill="1"/>
    <xf numFmtId="0" fontId="25" fillId="0" borderId="1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/>
    </xf>
    <xf numFmtId="165" fontId="25" fillId="0" borderId="1" xfId="0" applyNumberFormat="1" applyFont="1" applyFill="1" applyBorder="1" applyAlignment="1">
      <alignment horizontal="center" vertical="center" wrapText="1"/>
    </xf>
    <xf numFmtId="164" fontId="25" fillId="2" borderId="3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37" fillId="0" borderId="0" xfId="0" applyFont="1" applyFill="1"/>
    <xf numFmtId="0" fontId="37" fillId="0" borderId="0" xfId="0" applyFont="1" applyFill="1" applyAlignment="1">
      <alignment horizontal="right"/>
    </xf>
    <xf numFmtId="164" fontId="37" fillId="0" borderId="0" xfId="0" applyNumberFormat="1" applyFont="1" applyFill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left" vertical="center" wrapText="1"/>
    </xf>
    <xf numFmtId="164" fontId="1" fillId="0" borderId="7" xfId="0" applyNumberFormat="1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64" fontId="25" fillId="0" borderId="3" xfId="0" applyNumberFormat="1" applyFont="1" applyFill="1" applyBorder="1" applyAlignment="1">
      <alignment horizontal="center" vertical="center" wrapText="1"/>
    </xf>
    <xf numFmtId="164" fontId="25" fillId="0" borderId="2" xfId="0" applyNumberFormat="1" applyFont="1" applyFill="1" applyBorder="1" applyAlignment="1">
      <alignment horizontal="left" vertical="center" wrapText="1"/>
    </xf>
    <xf numFmtId="164" fontId="25" fillId="0" borderId="7" xfId="0" applyNumberFormat="1" applyFont="1" applyFill="1" applyBorder="1" applyAlignment="1">
      <alignment horizontal="left" vertical="center" wrapText="1"/>
    </xf>
    <xf numFmtId="164" fontId="25" fillId="0" borderId="3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left" vertical="center" wrapText="1"/>
    </xf>
    <xf numFmtId="164" fontId="27" fillId="0" borderId="5" xfId="0" applyNumberFormat="1" applyFont="1" applyFill="1" applyBorder="1" applyAlignment="1">
      <alignment horizontal="left" vertical="center" wrapText="1"/>
    </xf>
    <xf numFmtId="164" fontId="27" fillId="0" borderId="6" xfId="0" applyNumberFormat="1" applyFont="1" applyFill="1" applyBorder="1" applyAlignment="1">
      <alignment horizontal="left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left" vertical="center" wrapText="1"/>
    </xf>
    <xf numFmtId="164" fontId="27" fillId="0" borderId="7" xfId="0" applyNumberFormat="1" applyFont="1" applyFill="1" applyBorder="1" applyAlignment="1">
      <alignment horizontal="left" vertical="center" wrapText="1"/>
    </xf>
    <xf numFmtId="164" fontId="27" fillId="0" borderId="3" xfId="0" applyNumberFormat="1" applyFont="1" applyFill="1" applyBorder="1" applyAlignment="1">
      <alignment horizontal="left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164" fontId="25" fillId="0" borderId="4" xfId="0" applyNumberFormat="1" applyFont="1" applyFill="1" applyBorder="1" applyAlignment="1">
      <alignment horizontal="center" vertical="center" wrapText="1"/>
    </xf>
    <xf numFmtId="164" fontId="25" fillId="0" borderId="5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opLeftCell="A34" workbookViewId="0">
      <selection activeCell="E4" sqref="E4"/>
    </sheetView>
  </sheetViews>
  <sheetFormatPr defaultColWidth="9.140625" defaultRowHeight="15" x14ac:dyDescent="0.25"/>
  <cols>
    <col min="1" max="1" width="10.85546875" style="9" customWidth="1"/>
    <col min="2" max="2" width="9.140625" style="9"/>
    <col min="3" max="3" width="20.42578125" style="9" customWidth="1"/>
    <col min="4" max="4" width="13.7109375" style="9" customWidth="1"/>
    <col min="5" max="5" width="14" style="9" customWidth="1"/>
    <col min="6" max="7" width="9.140625" style="9"/>
    <col min="8" max="10" width="9.140625" style="10"/>
    <col min="11" max="17" width="9.140625" style="9"/>
    <col min="18" max="18" width="17.5703125" style="9" customWidth="1"/>
    <col min="19" max="16384" width="9.140625" style="9"/>
  </cols>
  <sheetData>
    <row r="1" spans="1:18" ht="15.75" x14ac:dyDescent="0.25">
      <c r="R1" s="11" t="s">
        <v>62</v>
      </c>
    </row>
    <row r="2" spans="1:18" ht="15.75" x14ac:dyDescent="0.25">
      <c r="R2" s="11" t="s">
        <v>63</v>
      </c>
    </row>
    <row r="3" spans="1:18" ht="15.75" x14ac:dyDescent="0.25">
      <c r="R3" s="11" t="s">
        <v>64</v>
      </c>
    </row>
    <row r="4" spans="1:18" ht="15.75" x14ac:dyDescent="0.25">
      <c r="R4" s="11" t="s">
        <v>65</v>
      </c>
    </row>
    <row r="6" spans="1:18" x14ac:dyDescent="0.25">
      <c r="A6" s="158"/>
      <c r="B6" s="158"/>
      <c r="C6" s="159"/>
      <c r="D6" s="159"/>
      <c r="E6" s="159"/>
      <c r="F6" s="159"/>
      <c r="G6" s="159"/>
      <c r="R6" s="12" t="s">
        <v>70</v>
      </c>
    </row>
    <row r="7" spans="1:18" ht="18.75" customHeight="1" x14ac:dyDescent="0.25">
      <c r="A7" s="160" t="s">
        <v>71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</row>
    <row r="8" spans="1:18" ht="18.75" customHeight="1" x14ac:dyDescent="0.2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</row>
    <row r="9" spans="1:18" x14ac:dyDescent="0.25">
      <c r="A9" s="13"/>
      <c r="B9" s="161"/>
      <c r="C9" s="161"/>
      <c r="F9" s="162"/>
      <c r="G9" s="162"/>
      <c r="H9" s="14"/>
      <c r="I9" s="14"/>
      <c r="J9" s="14"/>
      <c r="K9" s="15"/>
      <c r="L9" s="15"/>
      <c r="M9" s="148"/>
      <c r="N9" s="148"/>
      <c r="O9" s="148"/>
      <c r="P9" s="148"/>
      <c r="Q9" s="148"/>
    </row>
    <row r="10" spans="1:18" ht="50.25" customHeight="1" x14ac:dyDescent="0.25">
      <c r="A10" s="157" t="s">
        <v>72</v>
      </c>
      <c r="B10" s="157" t="s">
        <v>73</v>
      </c>
      <c r="C10" s="157"/>
      <c r="D10" s="157" t="s">
        <v>74</v>
      </c>
      <c r="E10" s="157" t="s">
        <v>75</v>
      </c>
      <c r="F10" s="163" t="s">
        <v>104</v>
      </c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57" t="s">
        <v>76</v>
      </c>
    </row>
    <row r="11" spans="1:18" ht="32.25" customHeight="1" x14ac:dyDescent="0.25">
      <c r="A11" s="157"/>
      <c r="B11" s="157"/>
      <c r="C11" s="157"/>
      <c r="D11" s="157"/>
      <c r="E11" s="157"/>
      <c r="F11" s="34">
        <v>2019</v>
      </c>
      <c r="G11" s="17">
        <v>2020</v>
      </c>
      <c r="H11" s="18">
        <v>2021</v>
      </c>
      <c r="I11" s="18">
        <v>2022</v>
      </c>
      <c r="J11" s="18">
        <v>2023</v>
      </c>
      <c r="K11" s="17">
        <v>2024</v>
      </c>
      <c r="L11" s="17">
        <v>2025</v>
      </c>
      <c r="M11" s="17">
        <v>2026</v>
      </c>
      <c r="N11" s="17">
        <v>2027</v>
      </c>
      <c r="O11" s="17">
        <v>2028</v>
      </c>
      <c r="P11" s="17">
        <v>2029</v>
      </c>
      <c r="Q11" s="17">
        <v>2030</v>
      </c>
      <c r="R11" s="157"/>
    </row>
    <row r="12" spans="1:18" s="22" customFormat="1" ht="45.75" customHeight="1" x14ac:dyDescent="0.25">
      <c r="A12" s="19">
        <v>1</v>
      </c>
      <c r="B12" s="167" t="s">
        <v>77</v>
      </c>
      <c r="C12" s="167"/>
      <c r="D12" s="19" t="s">
        <v>78</v>
      </c>
      <c r="E12" s="20">
        <v>24082</v>
      </c>
      <c r="F12" s="20">
        <v>24082</v>
      </c>
      <c r="G12" s="20">
        <v>24082</v>
      </c>
      <c r="H12" s="21">
        <v>24082</v>
      </c>
      <c r="I12" s="21">
        <v>28386</v>
      </c>
      <c r="J12" s="140">
        <v>31470</v>
      </c>
      <c r="K12" s="140">
        <v>31470</v>
      </c>
      <c r="L12" s="140">
        <v>31470</v>
      </c>
      <c r="M12" s="140">
        <v>31470</v>
      </c>
      <c r="N12" s="140">
        <v>31470</v>
      </c>
      <c r="O12" s="140">
        <v>31470</v>
      </c>
      <c r="P12" s="140">
        <v>31470</v>
      </c>
      <c r="Q12" s="140">
        <v>31470</v>
      </c>
      <c r="R12" s="140">
        <v>31470</v>
      </c>
    </row>
    <row r="13" spans="1:18" ht="73.150000000000006" customHeight="1" x14ac:dyDescent="0.25">
      <c r="A13" s="16">
        <v>2</v>
      </c>
      <c r="B13" s="167" t="s">
        <v>79</v>
      </c>
      <c r="C13" s="167"/>
      <c r="D13" s="19" t="s">
        <v>80</v>
      </c>
      <c r="E13" s="19">
        <v>3.7</v>
      </c>
      <c r="F13" s="19">
        <v>0.3</v>
      </c>
      <c r="G13" s="19">
        <v>0</v>
      </c>
      <c r="H13" s="23">
        <v>0.5</v>
      </c>
      <c r="I13" s="23">
        <v>0</v>
      </c>
      <c r="J13" s="23">
        <v>0</v>
      </c>
      <c r="K13" s="19">
        <v>0</v>
      </c>
      <c r="L13" s="19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9">
        <f>SUM(F13:L13)</f>
        <v>0.8</v>
      </c>
    </row>
    <row r="14" spans="1:18" ht="53.25" customHeight="1" x14ac:dyDescent="0.25">
      <c r="A14" s="16">
        <v>3</v>
      </c>
      <c r="B14" s="167" t="s">
        <v>81</v>
      </c>
      <c r="C14" s="167"/>
      <c r="D14" s="19" t="s">
        <v>80</v>
      </c>
      <c r="E14" s="19">
        <v>7.6310000000000002</v>
      </c>
      <c r="F14" s="23">
        <v>7.58</v>
      </c>
      <c r="G14" s="24">
        <v>0.30499999999999999</v>
      </c>
      <c r="H14" s="25">
        <v>2</v>
      </c>
      <c r="I14" s="24">
        <v>2.617</v>
      </c>
      <c r="J14" s="141">
        <v>0.85</v>
      </c>
      <c r="K14" s="142">
        <f>0.55+1.752</f>
        <v>2.302</v>
      </c>
      <c r="L14" s="143">
        <v>0</v>
      </c>
      <c r="M14" s="143">
        <v>0.39019999999999999</v>
      </c>
      <c r="N14" s="143">
        <v>0.39019999999999999</v>
      </c>
      <c r="O14" s="143">
        <v>0.39019999999999999</v>
      </c>
      <c r="P14" s="143">
        <v>0.39019999999999999</v>
      </c>
      <c r="Q14" s="143">
        <v>0.39019999999999999</v>
      </c>
      <c r="R14" s="142">
        <f>SUM(F14:Q14)</f>
        <v>17.604999999999997</v>
      </c>
    </row>
    <row r="15" spans="1:18" ht="58.5" customHeight="1" x14ac:dyDescent="0.25">
      <c r="A15" s="16">
        <v>4</v>
      </c>
      <c r="B15" s="167" t="s">
        <v>82</v>
      </c>
      <c r="C15" s="167"/>
      <c r="D15" s="19" t="s">
        <v>83</v>
      </c>
      <c r="E15" s="19">
        <v>100</v>
      </c>
      <c r="F15" s="19">
        <v>100</v>
      </c>
      <c r="G15" s="19">
        <v>100</v>
      </c>
      <c r="H15" s="23">
        <v>100</v>
      </c>
      <c r="I15" s="23">
        <v>100</v>
      </c>
      <c r="J15" s="23">
        <v>100</v>
      </c>
      <c r="K15" s="19">
        <v>100</v>
      </c>
      <c r="L15" s="19">
        <v>100</v>
      </c>
      <c r="M15" s="147">
        <v>100</v>
      </c>
      <c r="N15" s="147">
        <v>100</v>
      </c>
      <c r="O15" s="147">
        <v>100</v>
      </c>
      <c r="P15" s="147">
        <v>100</v>
      </c>
      <c r="Q15" s="147">
        <v>100</v>
      </c>
      <c r="R15" s="19">
        <v>100</v>
      </c>
    </row>
    <row r="16" spans="1:18" s="10" customFormat="1" ht="38.25" customHeight="1" x14ac:dyDescent="0.25">
      <c r="A16" s="26">
        <v>5</v>
      </c>
      <c r="B16" s="168" t="s">
        <v>84</v>
      </c>
      <c r="C16" s="168"/>
      <c r="D16" s="26" t="s">
        <v>78</v>
      </c>
      <c r="E16" s="26">
        <v>411</v>
      </c>
      <c r="F16" s="26">
        <v>370</v>
      </c>
      <c r="G16" s="26">
        <v>332</v>
      </c>
      <c r="H16" s="26">
        <v>289</v>
      </c>
      <c r="I16" s="26">
        <v>269</v>
      </c>
      <c r="J16" s="26">
        <v>242</v>
      </c>
      <c r="K16" s="26">
        <v>218</v>
      </c>
      <c r="L16" s="26">
        <v>196</v>
      </c>
      <c r="M16" s="26">
        <v>179</v>
      </c>
      <c r="N16" s="26">
        <v>162</v>
      </c>
      <c r="O16" s="26">
        <v>145</v>
      </c>
      <c r="P16" s="26">
        <v>128</v>
      </c>
      <c r="Q16" s="26">
        <v>110</v>
      </c>
      <c r="R16" s="26">
        <v>110</v>
      </c>
    </row>
    <row r="17" spans="1:18" s="10" customFormat="1" ht="44.25" customHeight="1" x14ac:dyDescent="0.25">
      <c r="A17" s="26">
        <v>6</v>
      </c>
      <c r="B17" s="166" t="s">
        <v>85</v>
      </c>
      <c r="C17" s="166"/>
      <c r="D17" s="26" t="s">
        <v>78</v>
      </c>
      <c r="E17" s="26">
        <v>30</v>
      </c>
      <c r="F17" s="26">
        <v>25</v>
      </c>
      <c r="G17" s="26">
        <v>21</v>
      </c>
      <c r="H17" s="26">
        <v>18</v>
      </c>
      <c r="I17" s="26">
        <v>16</v>
      </c>
      <c r="J17" s="26">
        <v>14</v>
      </c>
      <c r="K17" s="26">
        <v>12</v>
      </c>
      <c r="L17" s="26">
        <v>10</v>
      </c>
      <c r="M17" s="26">
        <v>8</v>
      </c>
      <c r="N17" s="26">
        <v>6</v>
      </c>
      <c r="O17" s="26">
        <v>4</v>
      </c>
      <c r="P17" s="26">
        <v>2</v>
      </c>
      <c r="Q17" s="26">
        <v>0</v>
      </c>
      <c r="R17" s="26">
        <v>0</v>
      </c>
    </row>
    <row r="18" spans="1:18" s="10" customFormat="1" ht="57" customHeight="1" x14ac:dyDescent="0.25">
      <c r="A18" s="26">
        <v>7</v>
      </c>
      <c r="B18" s="166" t="s">
        <v>86</v>
      </c>
      <c r="C18" s="166"/>
      <c r="D18" s="27" t="s">
        <v>78</v>
      </c>
      <c r="E18" s="27">
        <v>7</v>
      </c>
      <c r="F18" s="27">
        <v>6</v>
      </c>
      <c r="G18" s="27">
        <v>5</v>
      </c>
      <c r="H18" s="27">
        <v>4</v>
      </c>
      <c r="I18" s="27">
        <v>3</v>
      </c>
      <c r="J18" s="27">
        <v>2</v>
      </c>
      <c r="K18" s="27">
        <v>1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</row>
    <row r="19" spans="1:18" s="10" customFormat="1" ht="34.5" customHeight="1" x14ac:dyDescent="0.25">
      <c r="A19" s="26">
        <v>8</v>
      </c>
      <c r="B19" s="166" t="s">
        <v>87</v>
      </c>
      <c r="C19" s="166"/>
      <c r="D19" s="27" t="s">
        <v>88</v>
      </c>
      <c r="E19" s="27">
        <v>2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</row>
    <row r="20" spans="1:18" s="10" customFormat="1" ht="33.75" customHeight="1" x14ac:dyDescent="0.25">
      <c r="A20" s="26">
        <v>9</v>
      </c>
      <c r="B20" s="166" t="s">
        <v>89</v>
      </c>
      <c r="C20" s="166"/>
      <c r="D20" s="27" t="s">
        <v>88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</row>
    <row r="21" spans="1:18" s="10" customFormat="1" ht="30.75" customHeight="1" x14ac:dyDescent="0.25">
      <c r="A21" s="26">
        <v>10</v>
      </c>
      <c r="B21" s="166" t="s">
        <v>90</v>
      </c>
      <c r="C21" s="166"/>
      <c r="D21" s="27" t="s">
        <v>88</v>
      </c>
      <c r="E21" s="27">
        <v>42</v>
      </c>
      <c r="F21" s="27">
        <v>35</v>
      </c>
      <c r="G21" s="27">
        <v>30</v>
      </c>
      <c r="H21" s="27">
        <v>27</v>
      </c>
      <c r="I21" s="27">
        <v>24</v>
      </c>
      <c r="J21" s="27">
        <v>21</v>
      </c>
      <c r="K21" s="27">
        <v>18</v>
      </c>
      <c r="L21" s="27">
        <v>15</v>
      </c>
      <c r="M21" s="27">
        <v>12</v>
      </c>
      <c r="N21" s="27">
        <v>9</v>
      </c>
      <c r="O21" s="27">
        <v>6</v>
      </c>
      <c r="P21" s="27">
        <v>3</v>
      </c>
      <c r="Q21" s="27">
        <v>0</v>
      </c>
      <c r="R21" s="27">
        <v>0</v>
      </c>
    </row>
    <row r="22" spans="1:18" s="10" customFormat="1" ht="43.5" customHeight="1" x14ac:dyDescent="0.25">
      <c r="A22" s="26">
        <v>11</v>
      </c>
      <c r="B22" s="166" t="s">
        <v>91</v>
      </c>
      <c r="C22" s="166"/>
      <c r="D22" s="27" t="s">
        <v>88</v>
      </c>
      <c r="E22" s="27">
        <v>7</v>
      </c>
      <c r="F22" s="27">
        <v>6</v>
      </c>
      <c r="G22" s="27">
        <v>5</v>
      </c>
      <c r="H22" s="27">
        <v>4</v>
      </c>
      <c r="I22" s="27">
        <v>3</v>
      </c>
      <c r="J22" s="27">
        <v>2</v>
      </c>
      <c r="K22" s="27">
        <v>1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</row>
    <row r="23" spans="1:18" s="10" customFormat="1" ht="57" customHeight="1" x14ac:dyDescent="0.25">
      <c r="A23" s="26">
        <v>12</v>
      </c>
      <c r="B23" s="166" t="s">
        <v>92</v>
      </c>
      <c r="C23" s="166"/>
      <c r="D23" s="27" t="s">
        <v>83</v>
      </c>
      <c r="E23" s="27">
        <v>100</v>
      </c>
      <c r="F23" s="27">
        <v>100</v>
      </c>
      <c r="G23" s="27">
        <v>100</v>
      </c>
      <c r="H23" s="27">
        <v>100</v>
      </c>
      <c r="I23" s="27">
        <v>100</v>
      </c>
      <c r="J23" s="27">
        <v>100</v>
      </c>
      <c r="K23" s="27">
        <v>100</v>
      </c>
      <c r="L23" s="27">
        <v>100</v>
      </c>
      <c r="M23" s="27">
        <v>100</v>
      </c>
      <c r="N23" s="27">
        <v>100</v>
      </c>
      <c r="O23" s="27">
        <v>100</v>
      </c>
      <c r="P23" s="27">
        <v>100</v>
      </c>
      <c r="Q23" s="27">
        <v>100</v>
      </c>
      <c r="R23" s="27">
        <v>100</v>
      </c>
    </row>
    <row r="24" spans="1:18" ht="45" customHeight="1" x14ac:dyDescent="0.25">
      <c r="A24" s="157">
        <v>13</v>
      </c>
      <c r="B24" s="167" t="s">
        <v>93</v>
      </c>
      <c r="C24" s="167"/>
      <c r="D24" s="28" t="s">
        <v>78</v>
      </c>
      <c r="E24" s="28">
        <v>110</v>
      </c>
      <c r="F24" s="28">
        <v>111</v>
      </c>
      <c r="G24" s="28">
        <v>112</v>
      </c>
      <c r="H24" s="29">
        <f>112+4</f>
        <v>116</v>
      </c>
      <c r="I24" s="29">
        <v>117</v>
      </c>
      <c r="J24" s="29">
        <v>117</v>
      </c>
      <c r="K24" s="29">
        <f>I24</f>
        <v>117</v>
      </c>
      <c r="L24" s="29">
        <v>117</v>
      </c>
      <c r="M24" s="29">
        <v>118</v>
      </c>
      <c r="N24" s="29">
        <v>120</v>
      </c>
      <c r="O24" s="29">
        <v>124</v>
      </c>
      <c r="P24" s="29">
        <v>128</v>
      </c>
      <c r="Q24" s="29">
        <v>131</v>
      </c>
      <c r="R24" s="29">
        <v>131</v>
      </c>
    </row>
    <row r="25" spans="1:18" x14ac:dyDescent="0.25">
      <c r="A25" s="157"/>
      <c r="B25" s="167"/>
      <c r="C25" s="167"/>
      <c r="D25" s="28" t="s">
        <v>94</v>
      </c>
      <c r="E25" s="30">
        <v>703271</v>
      </c>
      <c r="F25" s="30">
        <v>708266</v>
      </c>
      <c r="G25" s="30">
        <f>F25+2498</f>
        <v>710764</v>
      </c>
      <c r="H25" s="31">
        <f>G25+4067.81</f>
        <v>714831.81</v>
      </c>
      <c r="I25" s="31">
        <v>716408</v>
      </c>
      <c r="J25" s="31">
        <f>I25</f>
        <v>716408</v>
      </c>
      <c r="K25" s="31">
        <f>J25</f>
        <v>716408</v>
      </c>
      <c r="L25" s="31">
        <v>716408</v>
      </c>
      <c r="M25" s="31">
        <f>L25+3425</f>
        <v>719833</v>
      </c>
      <c r="N25" s="31">
        <f>M25+3692+800</f>
        <v>724325</v>
      </c>
      <c r="O25" s="31">
        <f>N25+5011+6708+15754+1562</f>
        <v>753360</v>
      </c>
      <c r="P25" s="31">
        <f>O25+2410+1854+3323+3378</f>
        <v>764325</v>
      </c>
      <c r="Q25" s="31">
        <v>802950</v>
      </c>
      <c r="R25" s="31">
        <v>802950</v>
      </c>
    </row>
    <row r="26" spans="1:18" s="22" customFormat="1" ht="24.75" customHeight="1" x14ac:dyDescent="0.25">
      <c r="A26" s="169">
        <v>14</v>
      </c>
      <c r="B26" s="167" t="s">
        <v>95</v>
      </c>
      <c r="C26" s="167"/>
      <c r="D26" s="28" t="s">
        <v>78</v>
      </c>
      <c r="E26" s="28">
        <v>11</v>
      </c>
      <c r="F26" s="28">
        <v>11</v>
      </c>
      <c r="G26" s="28">
        <v>12</v>
      </c>
      <c r="H26" s="29">
        <v>12</v>
      </c>
      <c r="I26" s="29">
        <v>12</v>
      </c>
      <c r="J26" s="29">
        <v>12</v>
      </c>
      <c r="K26" s="29">
        <v>13</v>
      </c>
      <c r="L26" s="28">
        <v>13</v>
      </c>
      <c r="M26" s="28">
        <v>14</v>
      </c>
      <c r="N26" s="28">
        <v>15</v>
      </c>
      <c r="O26" s="28">
        <v>15</v>
      </c>
      <c r="P26" s="28">
        <v>15</v>
      </c>
      <c r="Q26" s="28">
        <v>16</v>
      </c>
      <c r="R26" s="28">
        <v>16</v>
      </c>
    </row>
    <row r="27" spans="1:18" s="22" customFormat="1" ht="16.5" customHeight="1" x14ac:dyDescent="0.25">
      <c r="A27" s="169"/>
      <c r="B27" s="167"/>
      <c r="C27" s="167"/>
      <c r="D27" s="28" t="s">
        <v>94</v>
      </c>
      <c r="E27" s="30">
        <v>152174</v>
      </c>
      <c r="F27" s="30">
        <v>152174</v>
      </c>
      <c r="G27" s="30">
        <f>F27+2639</f>
        <v>154813</v>
      </c>
      <c r="H27" s="31">
        <f>G27</f>
        <v>154813</v>
      </c>
      <c r="I27" s="31">
        <f>H27</f>
        <v>154813</v>
      </c>
      <c r="J27" s="31">
        <f>I27</f>
        <v>154813</v>
      </c>
      <c r="K27" s="31">
        <f>J27+212104</f>
        <v>366917</v>
      </c>
      <c r="L27" s="31">
        <f>K27</f>
        <v>366917</v>
      </c>
      <c r="M27" s="30">
        <f>K27+5000</f>
        <v>371917</v>
      </c>
      <c r="N27" s="30">
        <f>M27+2000</f>
        <v>373917</v>
      </c>
      <c r="O27" s="30">
        <f>N27</f>
        <v>373917</v>
      </c>
      <c r="P27" s="30">
        <f>O27</f>
        <v>373917</v>
      </c>
      <c r="Q27" s="30">
        <v>381313</v>
      </c>
      <c r="R27" s="30">
        <v>381313</v>
      </c>
    </row>
    <row r="28" spans="1:18" s="22" customFormat="1" ht="82.5" customHeight="1" x14ac:dyDescent="0.25">
      <c r="A28" s="19">
        <v>15</v>
      </c>
      <c r="B28" s="167" t="s">
        <v>96</v>
      </c>
      <c r="C28" s="167"/>
      <c r="D28" s="28" t="s">
        <v>83</v>
      </c>
      <c r="E28" s="19">
        <v>6.4</v>
      </c>
      <c r="F28" s="19">
        <v>8</v>
      </c>
      <c r="G28" s="19">
        <v>12</v>
      </c>
      <c r="H28" s="23">
        <v>15</v>
      </c>
      <c r="I28" s="23">
        <v>20</v>
      </c>
      <c r="J28" s="23">
        <v>25</v>
      </c>
      <c r="K28" s="23">
        <v>30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30</v>
      </c>
    </row>
    <row r="29" spans="1:18" s="22" customFormat="1" ht="55.5" customHeight="1" x14ac:dyDescent="0.25">
      <c r="A29" s="19">
        <v>16</v>
      </c>
      <c r="B29" s="167" t="s">
        <v>97</v>
      </c>
      <c r="C29" s="167"/>
      <c r="D29" s="28" t="s">
        <v>83</v>
      </c>
      <c r="E29" s="28">
        <v>100</v>
      </c>
      <c r="F29" s="28">
        <v>100</v>
      </c>
      <c r="G29" s="28">
        <v>100</v>
      </c>
      <c r="H29" s="29">
        <v>100</v>
      </c>
      <c r="I29" s="29">
        <v>100</v>
      </c>
      <c r="J29" s="29">
        <v>100</v>
      </c>
      <c r="K29" s="28">
        <v>100</v>
      </c>
      <c r="L29" s="28">
        <v>100</v>
      </c>
      <c r="M29" s="28">
        <v>100</v>
      </c>
      <c r="N29" s="28">
        <v>100</v>
      </c>
      <c r="O29" s="28">
        <v>100</v>
      </c>
      <c r="P29" s="28">
        <v>100</v>
      </c>
      <c r="Q29" s="28">
        <v>100</v>
      </c>
      <c r="R29" s="28">
        <v>100</v>
      </c>
    </row>
    <row r="30" spans="1:18" s="22" customFormat="1" ht="92.25" customHeight="1" x14ac:dyDescent="0.25">
      <c r="A30" s="19">
        <v>17</v>
      </c>
      <c r="B30" s="167" t="s">
        <v>98</v>
      </c>
      <c r="C30" s="167"/>
      <c r="D30" s="28" t="s">
        <v>78</v>
      </c>
      <c r="E30" s="28">
        <v>600</v>
      </c>
      <c r="F30" s="28">
        <v>600</v>
      </c>
      <c r="G30" s="28">
        <v>395</v>
      </c>
      <c r="H30" s="29">
        <v>300</v>
      </c>
      <c r="I30" s="29">
        <v>187</v>
      </c>
      <c r="J30" s="144">
        <v>156</v>
      </c>
      <c r="K30" s="144">
        <v>156</v>
      </c>
      <c r="L30" s="144">
        <v>156</v>
      </c>
      <c r="M30" s="144">
        <v>156</v>
      </c>
      <c r="N30" s="144">
        <v>156</v>
      </c>
      <c r="O30" s="144">
        <v>156</v>
      </c>
      <c r="P30" s="144">
        <v>156</v>
      </c>
      <c r="Q30" s="144">
        <v>156</v>
      </c>
      <c r="R30" s="144">
        <f>SUM(F30:Q30)</f>
        <v>2730</v>
      </c>
    </row>
    <row r="32" spans="1:18" s="35" customFormat="1" x14ac:dyDescent="0.25">
      <c r="A32" s="154" t="s">
        <v>105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</row>
    <row r="33" spans="1:18" s="35" customFormat="1" ht="27" customHeight="1" x14ac:dyDescent="0.25">
      <c r="A33" s="155" t="s">
        <v>106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</row>
    <row r="34" spans="1:18" s="35" customFormat="1" x14ac:dyDescent="0.25">
      <c r="A34" s="156" t="s">
        <v>107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</row>
    <row r="35" spans="1:18" s="35" customFormat="1" x14ac:dyDescent="0.25">
      <c r="A35" s="156" t="s">
        <v>108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</row>
    <row r="36" spans="1:18" s="35" customFormat="1" x14ac:dyDescent="0.25">
      <c r="A36" s="152" t="s">
        <v>109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</row>
    <row r="37" spans="1:18" s="35" customFormat="1" ht="31.5" customHeight="1" x14ac:dyDescent="0.25">
      <c r="A37" s="153" t="s">
        <v>110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</row>
    <row r="38" spans="1:18" s="35" customFormat="1" x14ac:dyDescent="0.25">
      <c r="A38" s="152" t="s">
        <v>111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</row>
    <row r="39" spans="1:18" s="35" customFormat="1" x14ac:dyDescent="0.25">
      <c r="A39" s="152" t="s">
        <v>112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</row>
    <row r="40" spans="1:18" s="35" customFormat="1" x14ac:dyDescent="0.25">
      <c r="A40" s="152" t="s">
        <v>113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</row>
    <row r="41" spans="1:18" s="35" customFormat="1" x14ac:dyDescent="0.25">
      <c r="A41" s="152" t="s">
        <v>114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</row>
    <row r="42" spans="1:18" s="35" customFormat="1" x14ac:dyDescent="0.25">
      <c r="A42" s="152" t="s">
        <v>115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</row>
    <row r="43" spans="1:18" s="35" customFormat="1" x14ac:dyDescent="0.25">
      <c r="A43" s="152" t="s">
        <v>116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</row>
    <row r="44" spans="1:18" s="35" customFormat="1" x14ac:dyDescent="0.25">
      <c r="A44" s="152" t="s">
        <v>117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</row>
    <row r="45" spans="1:18" s="35" customFormat="1" x14ac:dyDescent="0.25">
      <c r="A45" s="152" t="s">
        <v>118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</row>
    <row r="46" spans="1:18" s="35" customFormat="1" x14ac:dyDescent="0.25">
      <c r="A46" s="152" t="s">
        <v>119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</row>
    <row r="47" spans="1:18" s="35" customFormat="1" x14ac:dyDescent="0.25">
      <c r="A47" s="152" t="s">
        <v>120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</row>
    <row r="48" spans="1:18" s="35" customFormat="1" x14ac:dyDescent="0.25">
      <c r="A48" s="152" t="s">
        <v>121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</row>
    <row r="49" spans="1:18" s="35" customFormat="1" x14ac:dyDescent="0.25">
      <c r="A49" s="152" t="s">
        <v>122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</row>
    <row r="50" spans="1:18" s="35" customFormat="1" x14ac:dyDescent="0.25">
      <c r="A50" s="152" t="s">
        <v>123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</row>
    <row r="51" spans="1:18" s="35" customFormat="1" x14ac:dyDescent="0.25">
      <c r="A51" s="152" t="s">
        <v>124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</row>
    <row r="52" spans="1:18" s="35" customFormat="1" x14ac:dyDescent="0.25">
      <c r="A52" s="152" t="s">
        <v>125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</row>
    <row r="53" spans="1:18" s="35" customFormat="1" x14ac:dyDescent="0.25">
      <c r="A53" s="152" t="s">
        <v>126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</row>
    <row r="54" spans="1:18" s="35" customFormat="1" ht="21" customHeight="1" x14ac:dyDescent="0.25">
      <c r="A54" s="153" t="s">
        <v>127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</row>
    <row r="55" spans="1:18" s="35" customFormat="1" x14ac:dyDescent="0.25">
      <c r="H55" s="36"/>
      <c r="I55" s="36"/>
      <c r="J55" s="36"/>
    </row>
    <row r="56" spans="1:18" s="35" customFormat="1" x14ac:dyDescent="0.25">
      <c r="H56" s="36"/>
      <c r="I56" s="36"/>
      <c r="J56" s="36"/>
    </row>
    <row r="57" spans="1:18" s="35" customFormat="1" x14ac:dyDescent="0.25">
      <c r="H57" s="36"/>
      <c r="I57" s="36"/>
      <c r="J57" s="36"/>
    </row>
    <row r="58" spans="1:18" s="35" customFormat="1" x14ac:dyDescent="0.25">
      <c r="H58" s="36"/>
      <c r="I58" s="36"/>
      <c r="J58" s="36"/>
    </row>
    <row r="59" spans="1:18" s="35" customFormat="1" x14ac:dyDescent="0.25">
      <c r="H59" s="36"/>
      <c r="I59" s="36"/>
      <c r="J59" s="36"/>
    </row>
    <row r="60" spans="1:18" s="35" customFormat="1" x14ac:dyDescent="0.25">
      <c r="H60" s="36"/>
      <c r="I60" s="36"/>
      <c r="J60" s="36"/>
    </row>
    <row r="61" spans="1:18" s="35" customFormat="1" x14ac:dyDescent="0.25">
      <c r="H61" s="36"/>
      <c r="I61" s="36"/>
      <c r="J61" s="36"/>
    </row>
  </sheetData>
  <mergeCells count="54">
    <mergeCell ref="B30:C30"/>
    <mergeCell ref="A24:A25"/>
    <mergeCell ref="B24:C25"/>
    <mergeCell ref="A26:A27"/>
    <mergeCell ref="B26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R10:R11"/>
    <mergeCell ref="A6:B6"/>
    <mergeCell ref="C6:G6"/>
    <mergeCell ref="A7:R7"/>
    <mergeCell ref="A8:R8"/>
    <mergeCell ref="B9:C9"/>
    <mergeCell ref="F9:G9"/>
    <mergeCell ref="A10:A11"/>
    <mergeCell ref="B10:C11"/>
    <mergeCell ref="D10:D11"/>
    <mergeCell ref="E10:E11"/>
    <mergeCell ref="F10:Q10"/>
    <mergeCell ref="A32:R32"/>
    <mergeCell ref="A33:R33"/>
    <mergeCell ref="A34:R34"/>
    <mergeCell ref="A35:R35"/>
    <mergeCell ref="A36:R36"/>
    <mergeCell ref="A37:R3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52:R52"/>
    <mergeCell ref="A53:R53"/>
    <mergeCell ref="A54:R54"/>
    <mergeCell ref="A47:R47"/>
    <mergeCell ref="A48:R48"/>
    <mergeCell ref="A49:R49"/>
    <mergeCell ref="A50:R50"/>
    <mergeCell ref="A51:R51"/>
  </mergeCells>
  <pageMargins left="0.70866141732283472" right="0.70866141732283472" top="0.74803149606299213" bottom="0.74803149606299213" header="0.31496062992125984" footer="0.31496062992125984"/>
  <pageSetup paperSize="9" scale="6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11"/>
  <sheetViews>
    <sheetView topLeftCell="B7" zoomScaleNormal="100" workbookViewId="0">
      <pane xSplit="4" ySplit="4" topLeftCell="G153" activePane="bottomRight" state="frozen"/>
      <selection activeCell="B7" sqref="B7"/>
      <selection pane="topRight" activeCell="F7" sqref="F7"/>
      <selection pane="bottomLeft" activeCell="B11" sqref="B11"/>
      <selection pane="bottomRight" activeCell="K144" sqref="K144"/>
    </sheetView>
  </sheetViews>
  <sheetFormatPr defaultColWidth="9.140625" defaultRowHeight="15" x14ac:dyDescent="0.25"/>
  <cols>
    <col min="1" max="1" width="9.28515625" style="4" bestFit="1" customWidth="1"/>
    <col min="2" max="2" width="8.42578125" style="5" customWidth="1"/>
    <col min="3" max="3" width="29.7109375" style="4" customWidth="1"/>
    <col min="4" max="4" width="16.42578125" style="4" customWidth="1"/>
    <col min="5" max="5" width="27.85546875" style="4" customWidth="1"/>
    <col min="6" max="6" width="13.85546875" style="4" customWidth="1"/>
    <col min="7" max="7" width="10.85546875" style="4" customWidth="1"/>
    <col min="8" max="8" width="10.7109375" style="4" customWidth="1"/>
    <col min="9" max="17" width="10.42578125" style="4" customWidth="1"/>
    <col min="18" max="18" width="11.7109375" style="149" customWidth="1"/>
    <col min="19" max="16384" width="9.140625" style="4"/>
  </cols>
  <sheetData>
    <row r="1" spans="1:18" ht="8.25" customHeight="1" x14ac:dyDescent="0.25"/>
    <row r="2" spans="1:18" x14ac:dyDescent="0.25">
      <c r="R2" s="150" t="s">
        <v>15</v>
      </c>
    </row>
    <row r="3" spans="1:18" ht="8.25" customHeight="1" x14ac:dyDescent="0.25"/>
    <row r="4" spans="1:18" ht="16.5" customHeight="1" x14ac:dyDescent="0.3">
      <c r="A4" s="196" t="s">
        <v>69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</row>
    <row r="5" spans="1:18" ht="7.5" customHeight="1" thickBot="1" x14ac:dyDescent="0.3"/>
    <row r="6" spans="1:18" ht="73.5" customHeight="1" x14ac:dyDescent="0.25">
      <c r="A6" s="190" t="s">
        <v>22</v>
      </c>
      <c r="B6" s="197" t="s">
        <v>102</v>
      </c>
      <c r="C6" s="197" t="s">
        <v>103</v>
      </c>
      <c r="D6" s="190" t="s">
        <v>0</v>
      </c>
      <c r="E6" s="200" t="s">
        <v>2</v>
      </c>
      <c r="F6" s="203" t="s">
        <v>1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</row>
    <row r="7" spans="1:18" ht="18.75" customHeight="1" x14ac:dyDescent="0.25">
      <c r="A7" s="190"/>
      <c r="B7" s="198"/>
      <c r="C7" s="198"/>
      <c r="D7" s="190"/>
      <c r="E7" s="201"/>
      <c r="F7" s="206" t="s">
        <v>3</v>
      </c>
      <c r="G7" s="190" t="s">
        <v>54</v>
      </c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</row>
    <row r="8" spans="1:18" ht="30.75" customHeight="1" thickBot="1" x14ac:dyDescent="0.3">
      <c r="A8" s="190"/>
      <c r="B8" s="199"/>
      <c r="C8" s="199"/>
      <c r="D8" s="190"/>
      <c r="E8" s="202"/>
      <c r="F8" s="207"/>
      <c r="G8" s="37">
        <v>2019</v>
      </c>
      <c r="H8" s="7">
        <v>2020</v>
      </c>
      <c r="I8" s="37">
        <v>2021</v>
      </c>
      <c r="J8" s="7">
        <v>2022</v>
      </c>
      <c r="K8" s="37">
        <v>2023</v>
      </c>
      <c r="L8" s="7">
        <v>2024</v>
      </c>
      <c r="M8" s="37">
        <v>2025</v>
      </c>
      <c r="N8" s="146">
        <v>2026</v>
      </c>
      <c r="O8" s="146">
        <v>2027</v>
      </c>
      <c r="P8" s="146">
        <v>2028</v>
      </c>
      <c r="Q8" s="146">
        <v>2029</v>
      </c>
      <c r="R8" s="7">
        <v>2030</v>
      </c>
    </row>
    <row r="9" spans="1:18" ht="16.5" customHeight="1" x14ac:dyDescent="0.25">
      <c r="A9" s="37" t="s">
        <v>23</v>
      </c>
      <c r="B9" s="40" t="s">
        <v>24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7">
        <v>7</v>
      </c>
      <c r="I9" s="37">
        <v>8</v>
      </c>
      <c r="J9" s="7">
        <v>9</v>
      </c>
      <c r="K9" s="37">
        <v>10</v>
      </c>
      <c r="L9" s="7">
        <v>11</v>
      </c>
      <c r="M9" s="37">
        <v>12</v>
      </c>
      <c r="N9" s="146">
        <v>13</v>
      </c>
      <c r="O9" s="146">
        <v>14</v>
      </c>
      <c r="P9" s="146">
        <v>15</v>
      </c>
      <c r="Q9" s="146">
        <v>16</v>
      </c>
      <c r="R9" s="7">
        <v>17</v>
      </c>
    </row>
    <row r="10" spans="1:18" ht="15" customHeight="1" x14ac:dyDescent="0.25">
      <c r="A10" s="37">
        <v>1</v>
      </c>
      <c r="B10" s="190" t="s">
        <v>46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</row>
    <row r="11" spans="1:18" ht="20.25" customHeight="1" x14ac:dyDescent="0.25">
      <c r="A11" s="37">
        <v>2</v>
      </c>
      <c r="B11" s="186" t="s">
        <v>32</v>
      </c>
      <c r="C11" s="178" t="s">
        <v>17</v>
      </c>
      <c r="D11" s="176" t="s">
        <v>11</v>
      </c>
      <c r="E11" s="39" t="s">
        <v>3</v>
      </c>
      <c r="F11" s="39">
        <f>SUM(F12:F15)</f>
        <v>224810.4</v>
      </c>
      <c r="G11" s="39">
        <f t="shared" ref="G11:R11" si="0">SUM(G12:G15)</f>
        <v>13853.5</v>
      </c>
      <c r="H11" s="39">
        <f t="shared" si="0"/>
        <v>12870</v>
      </c>
      <c r="I11" s="39">
        <f t="shared" si="0"/>
        <v>6597.2</v>
      </c>
      <c r="J11" s="43">
        <f>SUM(J12:J15)</f>
        <v>20289.7</v>
      </c>
      <c r="K11" s="33">
        <f t="shared" si="0"/>
        <v>21400</v>
      </c>
      <c r="L11" s="33">
        <f t="shared" si="0"/>
        <v>21400</v>
      </c>
      <c r="M11" s="33">
        <f t="shared" si="0"/>
        <v>21400</v>
      </c>
      <c r="N11" s="33">
        <f t="shared" si="0"/>
        <v>21400</v>
      </c>
      <c r="O11" s="33">
        <f t="shared" si="0"/>
        <v>21400</v>
      </c>
      <c r="P11" s="33">
        <f t="shared" si="0"/>
        <v>21400</v>
      </c>
      <c r="Q11" s="33">
        <f t="shared" si="0"/>
        <v>21400</v>
      </c>
      <c r="R11" s="33">
        <f t="shared" si="0"/>
        <v>21400</v>
      </c>
    </row>
    <row r="12" spans="1:18" ht="17.45" customHeight="1" x14ac:dyDescent="0.25">
      <c r="A12" s="37">
        <v>3</v>
      </c>
      <c r="B12" s="187"/>
      <c r="C12" s="179"/>
      <c r="D12" s="177"/>
      <c r="E12" s="39" t="s">
        <v>4</v>
      </c>
      <c r="F12" s="39">
        <f>SUM(G12:R12)</f>
        <v>0</v>
      </c>
      <c r="G12" s="39">
        <v>0</v>
      </c>
      <c r="H12" s="39">
        <v>0</v>
      </c>
      <c r="I12" s="39">
        <v>0</v>
      </c>
      <c r="J12" s="43">
        <v>0</v>
      </c>
      <c r="K12" s="39">
        <v>0</v>
      </c>
      <c r="L12" s="39">
        <v>0</v>
      </c>
      <c r="M12" s="39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</row>
    <row r="13" spans="1:18" ht="19.149999999999999" customHeight="1" x14ac:dyDescent="0.25">
      <c r="A13" s="37">
        <v>4</v>
      </c>
      <c r="B13" s="187"/>
      <c r="C13" s="179"/>
      <c r="D13" s="177"/>
      <c r="E13" s="39" t="s">
        <v>5</v>
      </c>
      <c r="F13" s="39">
        <f>SUM(G13:R13)</f>
        <v>0</v>
      </c>
      <c r="G13" s="39">
        <v>0</v>
      </c>
      <c r="H13" s="39">
        <v>0</v>
      </c>
      <c r="I13" s="39">
        <v>0</v>
      </c>
      <c r="J13" s="43">
        <v>0</v>
      </c>
      <c r="K13" s="39">
        <v>0</v>
      </c>
      <c r="L13" s="39">
        <v>0</v>
      </c>
      <c r="M13" s="39">
        <v>0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</row>
    <row r="14" spans="1:18" ht="18" customHeight="1" x14ac:dyDescent="0.25">
      <c r="A14" s="37">
        <v>5</v>
      </c>
      <c r="B14" s="187"/>
      <c r="C14" s="179"/>
      <c r="D14" s="177"/>
      <c r="E14" s="39" t="s">
        <v>6</v>
      </c>
      <c r="F14" s="39">
        <f>SUM(G14:R14)</f>
        <v>224810.4</v>
      </c>
      <c r="G14" s="39">
        <v>13853.5</v>
      </c>
      <c r="H14" s="39">
        <v>12870</v>
      </c>
      <c r="I14" s="39">
        <v>6597.2</v>
      </c>
      <c r="J14" s="43">
        <v>20289.7</v>
      </c>
      <c r="K14" s="33">
        <v>21400</v>
      </c>
      <c r="L14" s="33">
        <v>21400</v>
      </c>
      <c r="M14" s="33">
        <v>21400</v>
      </c>
      <c r="N14" s="33">
        <v>21400</v>
      </c>
      <c r="O14" s="33">
        <v>21400</v>
      </c>
      <c r="P14" s="33">
        <v>21400</v>
      </c>
      <c r="Q14" s="33">
        <v>21400</v>
      </c>
      <c r="R14" s="33">
        <v>21400</v>
      </c>
    </row>
    <row r="15" spans="1:18" ht="29.25" customHeight="1" x14ac:dyDescent="0.25">
      <c r="A15" s="37">
        <v>6</v>
      </c>
      <c r="B15" s="188"/>
      <c r="C15" s="180"/>
      <c r="D15" s="185"/>
      <c r="E15" s="39" t="s">
        <v>55</v>
      </c>
      <c r="F15" s="39">
        <f>SUM(G15:R15)</f>
        <v>0</v>
      </c>
      <c r="G15" s="39">
        <v>0</v>
      </c>
      <c r="H15" s="39">
        <v>0</v>
      </c>
      <c r="I15" s="39">
        <v>0</v>
      </c>
      <c r="J15" s="43">
        <v>0</v>
      </c>
      <c r="K15" s="39">
        <v>0</v>
      </c>
      <c r="L15" s="39">
        <v>0</v>
      </c>
      <c r="M15" s="39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</row>
    <row r="16" spans="1:18" ht="17.25" customHeight="1" x14ac:dyDescent="0.25">
      <c r="A16" s="37">
        <v>7</v>
      </c>
      <c r="B16" s="186" t="s">
        <v>33</v>
      </c>
      <c r="C16" s="178" t="s">
        <v>18</v>
      </c>
      <c r="D16" s="181" t="s">
        <v>11</v>
      </c>
      <c r="E16" s="39" t="s">
        <v>3</v>
      </c>
      <c r="F16" s="39">
        <f>SUM(F17:F20)</f>
        <v>1800</v>
      </c>
      <c r="G16" s="39">
        <f t="shared" ref="G16:M16" si="1">SUM(G17:G20)</f>
        <v>0</v>
      </c>
      <c r="H16" s="39">
        <f t="shared" si="1"/>
        <v>0</v>
      </c>
      <c r="I16" s="39">
        <f t="shared" si="1"/>
        <v>0</v>
      </c>
      <c r="J16" s="43">
        <f t="shared" si="1"/>
        <v>0</v>
      </c>
      <c r="K16" s="33">
        <f t="shared" si="1"/>
        <v>1800</v>
      </c>
      <c r="L16" s="39">
        <f t="shared" si="1"/>
        <v>0</v>
      </c>
      <c r="M16" s="33">
        <f t="shared" si="1"/>
        <v>0</v>
      </c>
      <c r="N16" s="33">
        <f t="shared" ref="N16:R16" si="2">SUM(N17:N20)</f>
        <v>0</v>
      </c>
      <c r="O16" s="33">
        <f t="shared" si="2"/>
        <v>0</v>
      </c>
      <c r="P16" s="33">
        <f t="shared" si="2"/>
        <v>0</v>
      </c>
      <c r="Q16" s="33">
        <f t="shared" si="2"/>
        <v>0</v>
      </c>
      <c r="R16" s="33">
        <f t="shared" si="2"/>
        <v>0</v>
      </c>
    </row>
    <row r="17" spans="1:19" ht="18" customHeight="1" x14ac:dyDescent="0.25">
      <c r="A17" s="37">
        <v>8</v>
      </c>
      <c r="B17" s="187"/>
      <c r="C17" s="179"/>
      <c r="D17" s="181"/>
      <c r="E17" s="39" t="s">
        <v>4</v>
      </c>
      <c r="F17" s="39">
        <f>SUM(G17:R17)</f>
        <v>0</v>
      </c>
      <c r="G17" s="39">
        <v>0</v>
      </c>
      <c r="H17" s="39">
        <v>0</v>
      </c>
      <c r="I17" s="39">
        <v>0</v>
      </c>
      <c r="J17" s="43">
        <v>0</v>
      </c>
      <c r="K17" s="39">
        <v>0</v>
      </c>
      <c r="L17" s="39">
        <v>0</v>
      </c>
      <c r="M17" s="39">
        <v>0</v>
      </c>
      <c r="N17" s="145">
        <v>0</v>
      </c>
      <c r="O17" s="145">
        <v>0</v>
      </c>
      <c r="P17" s="145">
        <v>0</v>
      </c>
      <c r="Q17" s="145">
        <v>0</v>
      </c>
      <c r="R17" s="145">
        <v>0</v>
      </c>
    </row>
    <row r="18" spans="1:19" ht="18" customHeight="1" x14ac:dyDescent="0.25">
      <c r="A18" s="37">
        <v>9</v>
      </c>
      <c r="B18" s="187"/>
      <c r="C18" s="179"/>
      <c r="D18" s="181"/>
      <c r="E18" s="39" t="s">
        <v>5</v>
      </c>
      <c r="F18" s="39">
        <f>SUM(G18:R18)</f>
        <v>0</v>
      </c>
      <c r="G18" s="39">
        <v>0</v>
      </c>
      <c r="H18" s="39">
        <v>0</v>
      </c>
      <c r="I18" s="39">
        <v>0</v>
      </c>
      <c r="J18" s="43">
        <v>0</v>
      </c>
      <c r="K18" s="39">
        <v>0</v>
      </c>
      <c r="L18" s="39">
        <v>0</v>
      </c>
      <c r="M18" s="39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</row>
    <row r="19" spans="1:19" ht="18" customHeight="1" x14ac:dyDescent="0.25">
      <c r="A19" s="37">
        <v>10</v>
      </c>
      <c r="B19" s="187"/>
      <c r="C19" s="179"/>
      <c r="D19" s="181"/>
      <c r="E19" s="39" t="s">
        <v>6</v>
      </c>
      <c r="F19" s="39">
        <f>SUM(G19:R19)</f>
        <v>1800</v>
      </c>
      <c r="G19" s="39">
        <v>0</v>
      </c>
      <c r="H19" s="39">
        <v>0</v>
      </c>
      <c r="I19" s="39">
        <v>0</v>
      </c>
      <c r="J19" s="43">
        <v>0</v>
      </c>
      <c r="K19" s="33">
        <v>1800</v>
      </c>
      <c r="L19" s="39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</row>
    <row r="20" spans="1:19" ht="33" customHeight="1" x14ac:dyDescent="0.25">
      <c r="A20" s="37">
        <v>11</v>
      </c>
      <c r="B20" s="188"/>
      <c r="C20" s="180"/>
      <c r="D20" s="181"/>
      <c r="E20" s="39" t="s">
        <v>55</v>
      </c>
      <c r="F20" s="39">
        <f>SUM(G20:R20)</f>
        <v>0</v>
      </c>
      <c r="G20" s="39">
        <v>0</v>
      </c>
      <c r="H20" s="39">
        <v>0</v>
      </c>
      <c r="I20" s="39">
        <v>0</v>
      </c>
      <c r="J20" s="43">
        <v>0</v>
      </c>
      <c r="K20" s="39">
        <v>0</v>
      </c>
      <c r="L20" s="39">
        <v>0</v>
      </c>
      <c r="M20" s="39">
        <v>0</v>
      </c>
      <c r="N20" s="145">
        <v>0</v>
      </c>
      <c r="O20" s="145">
        <v>0</v>
      </c>
      <c r="P20" s="145">
        <v>0</v>
      </c>
      <c r="Q20" s="145">
        <v>0</v>
      </c>
      <c r="R20" s="145">
        <v>0</v>
      </c>
    </row>
    <row r="21" spans="1:19" ht="17.25" customHeight="1" x14ac:dyDescent="0.25">
      <c r="A21" s="37">
        <v>12</v>
      </c>
      <c r="B21" s="187" t="s">
        <v>34</v>
      </c>
      <c r="C21" s="178" t="s">
        <v>19</v>
      </c>
      <c r="D21" s="176" t="s">
        <v>11</v>
      </c>
      <c r="E21" s="39" t="s">
        <v>3</v>
      </c>
      <c r="F21" s="39">
        <f>SUM(F22:F25)</f>
        <v>330365.40000000002</v>
      </c>
      <c r="G21" s="39">
        <f t="shared" ref="G21:R21" si="3">SUM(G22:G25)</f>
        <v>103152.29999999999</v>
      </c>
      <c r="H21" s="39">
        <f t="shared" si="3"/>
        <v>15105</v>
      </c>
      <c r="I21" s="39">
        <f t="shared" si="3"/>
        <v>60940.399999999994</v>
      </c>
      <c r="J21" s="43">
        <f t="shared" si="3"/>
        <v>36167.699999999997</v>
      </c>
      <c r="K21" s="33">
        <f t="shared" si="3"/>
        <v>28000</v>
      </c>
      <c r="L21" s="33">
        <f t="shared" si="3"/>
        <v>31000</v>
      </c>
      <c r="M21" s="33">
        <f t="shared" si="3"/>
        <v>6000</v>
      </c>
      <c r="N21" s="33">
        <f t="shared" si="3"/>
        <v>10000</v>
      </c>
      <c r="O21" s="33">
        <f t="shared" si="3"/>
        <v>10000</v>
      </c>
      <c r="P21" s="33">
        <f t="shared" si="3"/>
        <v>10000</v>
      </c>
      <c r="Q21" s="33">
        <f t="shared" si="3"/>
        <v>10000</v>
      </c>
      <c r="R21" s="33">
        <f t="shared" si="3"/>
        <v>10000</v>
      </c>
    </row>
    <row r="22" spans="1:19" ht="18" customHeight="1" x14ac:dyDescent="0.25">
      <c r="A22" s="37">
        <v>13</v>
      </c>
      <c r="B22" s="187"/>
      <c r="C22" s="179"/>
      <c r="D22" s="177"/>
      <c r="E22" s="39" t="s">
        <v>4</v>
      </c>
      <c r="F22" s="39">
        <f>SUM(G22:R22)</f>
        <v>0</v>
      </c>
      <c r="G22" s="39">
        <v>0</v>
      </c>
      <c r="H22" s="39">
        <v>0</v>
      </c>
      <c r="I22" s="39">
        <v>0</v>
      </c>
      <c r="J22" s="43">
        <v>0</v>
      </c>
      <c r="K22" s="39">
        <v>0</v>
      </c>
      <c r="L22" s="39">
        <v>0</v>
      </c>
      <c r="M22" s="39">
        <v>0</v>
      </c>
      <c r="N22" s="145">
        <v>0</v>
      </c>
      <c r="O22" s="145">
        <v>0</v>
      </c>
      <c r="P22" s="145">
        <v>0</v>
      </c>
      <c r="Q22" s="145">
        <v>0</v>
      </c>
      <c r="R22" s="145">
        <v>0</v>
      </c>
    </row>
    <row r="23" spans="1:19" ht="18" customHeight="1" x14ac:dyDescent="0.25">
      <c r="A23" s="37">
        <v>14</v>
      </c>
      <c r="B23" s="187"/>
      <c r="C23" s="179"/>
      <c r="D23" s="177"/>
      <c r="E23" s="39" t="s">
        <v>5</v>
      </c>
      <c r="F23" s="39">
        <f>SUM(G23:R23)</f>
        <v>131224</v>
      </c>
      <c r="G23" s="39">
        <v>92193.4</v>
      </c>
      <c r="H23" s="39">
        <v>7005</v>
      </c>
      <c r="I23" s="39">
        <v>32025.599999999999</v>
      </c>
      <c r="J23" s="43">
        <v>0</v>
      </c>
      <c r="K23" s="39">
        <v>0</v>
      </c>
      <c r="L23" s="39">
        <v>0</v>
      </c>
      <c r="M23" s="39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0</v>
      </c>
    </row>
    <row r="24" spans="1:19" ht="18" customHeight="1" x14ac:dyDescent="0.25">
      <c r="A24" s="37">
        <v>15</v>
      </c>
      <c r="B24" s="187"/>
      <c r="C24" s="179"/>
      <c r="D24" s="177"/>
      <c r="E24" s="39" t="s">
        <v>6</v>
      </c>
      <c r="F24" s="39">
        <f>SUM(G24:R24)</f>
        <v>199141.4</v>
      </c>
      <c r="G24" s="39">
        <v>10958.9</v>
      </c>
      <c r="H24" s="39">
        <f>2100+1000+5000</f>
        <v>8100</v>
      </c>
      <c r="I24" s="1">
        <v>28914.799999999999</v>
      </c>
      <c r="J24" s="1">
        <v>36167.699999999997</v>
      </c>
      <c r="K24" s="32">
        <f>10000+6000+12000</f>
        <v>28000</v>
      </c>
      <c r="L24" s="32">
        <f>25000+6000</f>
        <v>31000</v>
      </c>
      <c r="M24" s="32">
        <v>6000</v>
      </c>
      <c r="N24" s="32">
        <v>10000</v>
      </c>
      <c r="O24" s="32">
        <v>10000</v>
      </c>
      <c r="P24" s="32">
        <v>10000</v>
      </c>
      <c r="Q24" s="32">
        <v>10000</v>
      </c>
      <c r="R24" s="32">
        <v>10000</v>
      </c>
    </row>
    <row r="25" spans="1:19" ht="33" customHeight="1" x14ac:dyDescent="0.25">
      <c r="A25" s="37">
        <v>16</v>
      </c>
      <c r="B25" s="187"/>
      <c r="C25" s="179"/>
      <c r="D25" s="185"/>
      <c r="E25" s="39" t="s">
        <v>55</v>
      </c>
      <c r="F25" s="39">
        <f>SUM(G25:R25)</f>
        <v>0</v>
      </c>
      <c r="G25" s="39">
        <v>0</v>
      </c>
      <c r="H25" s="39">
        <v>0</v>
      </c>
      <c r="I25" s="39">
        <v>0</v>
      </c>
      <c r="J25" s="43">
        <v>0</v>
      </c>
      <c r="K25" s="39">
        <v>0</v>
      </c>
      <c r="L25" s="39">
        <v>0</v>
      </c>
      <c r="M25" s="39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4" t="s">
        <v>61</v>
      </c>
    </row>
    <row r="26" spans="1:19" ht="17.25" customHeight="1" x14ac:dyDescent="0.25">
      <c r="A26" s="37">
        <v>17</v>
      </c>
      <c r="B26" s="187"/>
      <c r="C26" s="179"/>
      <c r="D26" s="176" t="s">
        <v>12</v>
      </c>
      <c r="E26" s="39" t="s">
        <v>3</v>
      </c>
      <c r="F26" s="39">
        <f>SUM(F27:F30)</f>
        <v>2222</v>
      </c>
      <c r="G26" s="39">
        <f t="shared" ref="G26:M26" si="4">SUM(G27:G30)</f>
        <v>0</v>
      </c>
      <c r="H26" s="39">
        <f t="shared" ref="H26" si="5">SUM(H27:H30)</f>
        <v>1822</v>
      </c>
      <c r="I26" s="39">
        <f t="shared" si="4"/>
        <v>400</v>
      </c>
      <c r="J26" s="43">
        <f t="shared" si="4"/>
        <v>0</v>
      </c>
      <c r="K26" s="39">
        <f t="shared" si="4"/>
        <v>0</v>
      </c>
      <c r="L26" s="39">
        <f t="shared" si="4"/>
        <v>0</v>
      </c>
      <c r="M26" s="39">
        <f t="shared" si="4"/>
        <v>0</v>
      </c>
      <c r="N26" s="145">
        <f t="shared" ref="N26:R26" si="6">SUM(N27:N30)</f>
        <v>0</v>
      </c>
      <c r="O26" s="145">
        <f t="shared" si="6"/>
        <v>0</v>
      </c>
      <c r="P26" s="145">
        <f t="shared" si="6"/>
        <v>0</v>
      </c>
      <c r="Q26" s="145">
        <f t="shared" si="6"/>
        <v>0</v>
      </c>
      <c r="R26" s="145">
        <f t="shared" si="6"/>
        <v>0</v>
      </c>
    </row>
    <row r="27" spans="1:19" ht="15.75" customHeight="1" x14ac:dyDescent="0.25">
      <c r="A27" s="37">
        <v>18</v>
      </c>
      <c r="B27" s="187"/>
      <c r="C27" s="179"/>
      <c r="D27" s="177"/>
      <c r="E27" s="39" t="s">
        <v>4</v>
      </c>
      <c r="F27" s="39">
        <f>SUM(G27:R27)</f>
        <v>0</v>
      </c>
      <c r="G27" s="39">
        <v>0</v>
      </c>
      <c r="H27" s="39">
        <v>0</v>
      </c>
      <c r="I27" s="39">
        <v>0</v>
      </c>
      <c r="J27" s="43">
        <v>0</v>
      </c>
      <c r="K27" s="39">
        <v>0</v>
      </c>
      <c r="L27" s="39">
        <v>0</v>
      </c>
      <c r="M27" s="39">
        <v>0</v>
      </c>
      <c r="N27" s="145">
        <v>0</v>
      </c>
      <c r="O27" s="145">
        <v>0</v>
      </c>
      <c r="P27" s="145">
        <v>0</v>
      </c>
      <c r="Q27" s="145">
        <v>0</v>
      </c>
      <c r="R27" s="145">
        <v>0</v>
      </c>
    </row>
    <row r="28" spans="1:19" ht="15.75" customHeight="1" x14ac:dyDescent="0.25">
      <c r="A28" s="37">
        <v>19</v>
      </c>
      <c r="B28" s="187"/>
      <c r="C28" s="179"/>
      <c r="D28" s="177"/>
      <c r="E28" s="39" t="s">
        <v>5</v>
      </c>
      <c r="F28" s="39">
        <f>SUM(G28:R28)</f>
        <v>0</v>
      </c>
      <c r="G28" s="39">
        <v>0</v>
      </c>
      <c r="H28" s="39">
        <v>0</v>
      </c>
      <c r="I28" s="39">
        <v>0</v>
      </c>
      <c r="J28" s="43">
        <v>0</v>
      </c>
      <c r="K28" s="39">
        <v>0</v>
      </c>
      <c r="L28" s="39">
        <v>0</v>
      </c>
      <c r="M28" s="39">
        <v>0</v>
      </c>
      <c r="N28" s="145">
        <v>0</v>
      </c>
      <c r="O28" s="145">
        <v>0</v>
      </c>
      <c r="P28" s="145">
        <v>0</v>
      </c>
      <c r="Q28" s="145">
        <v>0</v>
      </c>
      <c r="R28" s="145">
        <v>0</v>
      </c>
    </row>
    <row r="29" spans="1:19" ht="15.75" customHeight="1" x14ac:dyDescent="0.25">
      <c r="A29" s="37">
        <v>20</v>
      </c>
      <c r="B29" s="187"/>
      <c r="C29" s="179"/>
      <c r="D29" s="177"/>
      <c r="E29" s="39" t="s">
        <v>6</v>
      </c>
      <c r="F29" s="39">
        <f>SUM(G29:R29)</f>
        <v>2222</v>
      </c>
      <c r="G29" s="39">
        <v>0</v>
      </c>
      <c r="H29" s="39">
        <v>1822</v>
      </c>
      <c r="I29" s="39">
        <v>400</v>
      </c>
      <c r="J29" s="43">
        <v>0</v>
      </c>
      <c r="K29" s="39">
        <v>0</v>
      </c>
      <c r="L29" s="39">
        <v>0</v>
      </c>
      <c r="M29" s="39">
        <v>0</v>
      </c>
      <c r="N29" s="145">
        <v>0</v>
      </c>
      <c r="O29" s="145">
        <v>0</v>
      </c>
      <c r="P29" s="145">
        <v>0</v>
      </c>
      <c r="Q29" s="145">
        <v>0</v>
      </c>
      <c r="R29" s="145">
        <v>0</v>
      </c>
    </row>
    <row r="30" spans="1:19" ht="32.25" customHeight="1" x14ac:dyDescent="0.25">
      <c r="A30" s="37">
        <v>21</v>
      </c>
      <c r="B30" s="188"/>
      <c r="C30" s="180"/>
      <c r="D30" s="185"/>
      <c r="E30" s="39" t="s">
        <v>55</v>
      </c>
      <c r="F30" s="39">
        <f>SUM(G30:R30)</f>
        <v>0</v>
      </c>
      <c r="G30" s="39">
        <v>0</v>
      </c>
      <c r="H30" s="39">
        <v>0</v>
      </c>
      <c r="I30" s="39">
        <v>0</v>
      </c>
      <c r="J30" s="43">
        <v>0</v>
      </c>
      <c r="K30" s="39">
        <v>0</v>
      </c>
      <c r="L30" s="39">
        <v>0</v>
      </c>
      <c r="M30" s="39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</row>
    <row r="31" spans="1:19" ht="15.75" customHeight="1" x14ac:dyDescent="0.25">
      <c r="A31" s="37">
        <v>22</v>
      </c>
      <c r="B31" s="186"/>
      <c r="C31" s="178" t="s">
        <v>49</v>
      </c>
      <c r="D31" s="176" t="s">
        <v>7</v>
      </c>
      <c r="E31" s="39" t="s">
        <v>3</v>
      </c>
      <c r="F31" s="39">
        <f>SUM(F32:F35)</f>
        <v>332587.40000000002</v>
      </c>
      <c r="G31" s="39">
        <f t="shared" ref="G31:M31" si="7">SUM(G32:G35)</f>
        <v>103152.29999999999</v>
      </c>
      <c r="H31" s="39">
        <f t="shared" ref="H31" si="8">SUM(H32:H35)</f>
        <v>16927</v>
      </c>
      <c r="I31" s="39">
        <f t="shared" si="7"/>
        <v>61340.399999999994</v>
      </c>
      <c r="J31" s="43">
        <f t="shared" si="7"/>
        <v>36167.699999999997</v>
      </c>
      <c r="K31" s="33">
        <f t="shared" si="7"/>
        <v>28000</v>
      </c>
      <c r="L31" s="33">
        <f t="shared" si="7"/>
        <v>31000</v>
      </c>
      <c r="M31" s="33">
        <f t="shared" si="7"/>
        <v>6000</v>
      </c>
      <c r="N31" s="33">
        <f t="shared" ref="N31:R31" si="9">SUM(N32:N35)</f>
        <v>10000</v>
      </c>
      <c r="O31" s="33">
        <f t="shared" si="9"/>
        <v>10000</v>
      </c>
      <c r="P31" s="33">
        <f t="shared" si="9"/>
        <v>10000</v>
      </c>
      <c r="Q31" s="33">
        <f t="shared" si="9"/>
        <v>10000</v>
      </c>
      <c r="R31" s="33">
        <f t="shared" si="9"/>
        <v>10000</v>
      </c>
    </row>
    <row r="32" spans="1:19" ht="20.25" customHeight="1" x14ac:dyDescent="0.25">
      <c r="A32" s="37">
        <v>23</v>
      </c>
      <c r="B32" s="187"/>
      <c r="C32" s="179"/>
      <c r="D32" s="177"/>
      <c r="E32" s="39" t="s">
        <v>4</v>
      </c>
      <c r="F32" s="39">
        <f>SUM(G32:R32)</f>
        <v>0</v>
      </c>
      <c r="G32" s="39">
        <f>G27+G22</f>
        <v>0</v>
      </c>
      <c r="H32" s="39">
        <f t="shared" ref="H32:H35" si="10">H27+H22</f>
        <v>0</v>
      </c>
      <c r="I32" s="39">
        <f t="shared" ref="I32:M32" si="11">I27+I22</f>
        <v>0</v>
      </c>
      <c r="J32" s="43">
        <f t="shared" si="11"/>
        <v>0</v>
      </c>
      <c r="K32" s="39">
        <f t="shared" si="11"/>
        <v>0</v>
      </c>
      <c r="L32" s="39">
        <f t="shared" si="11"/>
        <v>0</v>
      </c>
      <c r="M32" s="39">
        <f t="shared" si="11"/>
        <v>0</v>
      </c>
      <c r="N32" s="145">
        <f t="shared" ref="N32:R32" si="12">N27+N22</f>
        <v>0</v>
      </c>
      <c r="O32" s="145">
        <f t="shared" si="12"/>
        <v>0</v>
      </c>
      <c r="P32" s="145">
        <f t="shared" si="12"/>
        <v>0</v>
      </c>
      <c r="Q32" s="145">
        <f t="shared" si="12"/>
        <v>0</v>
      </c>
      <c r="R32" s="145">
        <f t="shared" si="12"/>
        <v>0</v>
      </c>
    </row>
    <row r="33" spans="1:18" ht="18" customHeight="1" x14ac:dyDescent="0.25">
      <c r="A33" s="37">
        <v>24</v>
      </c>
      <c r="B33" s="187"/>
      <c r="C33" s="179"/>
      <c r="D33" s="177"/>
      <c r="E33" s="39" t="s">
        <v>5</v>
      </c>
      <c r="F33" s="39">
        <f>SUM(G33:R33)</f>
        <v>131224</v>
      </c>
      <c r="G33" s="39">
        <f t="shared" ref="G33:M35" si="13">G28+G23</f>
        <v>92193.4</v>
      </c>
      <c r="H33" s="39">
        <f t="shared" si="10"/>
        <v>7005</v>
      </c>
      <c r="I33" s="39">
        <f t="shared" si="13"/>
        <v>32025.599999999999</v>
      </c>
      <c r="J33" s="43">
        <f t="shared" si="13"/>
        <v>0</v>
      </c>
      <c r="K33" s="39">
        <f t="shared" si="13"/>
        <v>0</v>
      </c>
      <c r="L33" s="39">
        <f t="shared" si="13"/>
        <v>0</v>
      </c>
      <c r="M33" s="39">
        <f t="shared" si="13"/>
        <v>0</v>
      </c>
      <c r="N33" s="145">
        <f t="shared" ref="N33:R33" si="14">N28+N23</f>
        <v>0</v>
      </c>
      <c r="O33" s="145">
        <f t="shared" si="14"/>
        <v>0</v>
      </c>
      <c r="P33" s="145">
        <f t="shared" si="14"/>
        <v>0</v>
      </c>
      <c r="Q33" s="145">
        <f t="shared" si="14"/>
        <v>0</v>
      </c>
      <c r="R33" s="145">
        <f t="shared" si="14"/>
        <v>0</v>
      </c>
    </row>
    <row r="34" spans="1:18" ht="21" customHeight="1" x14ac:dyDescent="0.25">
      <c r="A34" s="37">
        <v>25</v>
      </c>
      <c r="B34" s="187"/>
      <c r="C34" s="179"/>
      <c r="D34" s="177"/>
      <c r="E34" s="39" t="s">
        <v>6</v>
      </c>
      <c r="F34" s="39">
        <f>SUM(G34:R34)</f>
        <v>201363.4</v>
      </c>
      <c r="G34" s="39">
        <f t="shared" si="13"/>
        <v>10958.9</v>
      </c>
      <c r="H34" s="39">
        <f t="shared" si="10"/>
        <v>9922</v>
      </c>
      <c r="I34" s="39">
        <f t="shared" si="13"/>
        <v>29314.799999999999</v>
      </c>
      <c r="J34" s="43">
        <f>J29+J24</f>
        <v>36167.699999999997</v>
      </c>
      <c r="K34" s="33">
        <f t="shared" si="13"/>
        <v>28000</v>
      </c>
      <c r="L34" s="33">
        <f t="shared" si="13"/>
        <v>31000</v>
      </c>
      <c r="M34" s="33">
        <f t="shared" si="13"/>
        <v>6000</v>
      </c>
      <c r="N34" s="33">
        <f t="shared" ref="N34:R34" si="15">N29+N24</f>
        <v>10000</v>
      </c>
      <c r="O34" s="33">
        <f t="shared" si="15"/>
        <v>10000</v>
      </c>
      <c r="P34" s="33">
        <f t="shared" si="15"/>
        <v>10000</v>
      </c>
      <c r="Q34" s="33">
        <f t="shared" si="15"/>
        <v>10000</v>
      </c>
      <c r="R34" s="33">
        <f t="shared" si="15"/>
        <v>10000</v>
      </c>
    </row>
    <row r="35" spans="1:18" ht="34.5" customHeight="1" x14ac:dyDescent="0.25">
      <c r="A35" s="37">
        <v>26</v>
      </c>
      <c r="B35" s="188"/>
      <c r="C35" s="180"/>
      <c r="D35" s="185"/>
      <c r="E35" s="39" t="s">
        <v>55</v>
      </c>
      <c r="F35" s="39">
        <f>SUM(G35:R35)</f>
        <v>0</v>
      </c>
      <c r="G35" s="39">
        <f t="shared" si="13"/>
        <v>0</v>
      </c>
      <c r="H35" s="39">
        <f t="shared" si="10"/>
        <v>0</v>
      </c>
      <c r="I35" s="39">
        <f t="shared" si="13"/>
        <v>0</v>
      </c>
      <c r="J35" s="43">
        <f t="shared" si="13"/>
        <v>0</v>
      </c>
      <c r="K35" s="39">
        <f t="shared" si="13"/>
        <v>0</v>
      </c>
      <c r="L35" s="39">
        <f t="shared" si="13"/>
        <v>0</v>
      </c>
      <c r="M35" s="39">
        <f t="shared" si="13"/>
        <v>0</v>
      </c>
      <c r="N35" s="145">
        <f t="shared" ref="N35:R35" si="16">N30+N25</f>
        <v>0</v>
      </c>
      <c r="O35" s="145">
        <f t="shared" si="16"/>
        <v>0</v>
      </c>
      <c r="P35" s="145">
        <f t="shared" si="16"/>
        <v>0</v>
      </c>
      <c r="Q35" s="145">
        <f t="shared" si="16"/>
        <v>0</v>
      </c>
      <c r="R35" s="145">
        <f t="shared" si="16"/>
        <v>0</v>
      </c>
    </row>
    <row r="36" spans="1:18" ht="17.25" customHeight="1" x14ac:dyDescent="0.25">
      <c r="A36" s="37">
        <v>27</v>
      </c>
      <c r="B36" s="186" t="s">
        <v>35</v>
      </c>
      <c r="C36" s="178" t="s">
        <v>20</v>
      </c>
      <c r="D36" s="176" t="s">
        <v>11</v>
      </c>
      <c r="E36" s="39" t="s">
        <v>3</v>
      </c>
      <c r="F36" s="39">
        <f>SUM(F37:F40)</f>
        <v>1510981</v>
      </c>
      <c r="G36" s="39">
        <f t="shared" ref="G36:M36" si="17">SUM(G37:G40)</f>
        <v>93944.8</v>
      </c>
      <c r="H36" s="39">
        <f>SUM(H37:H40)</f>
        <v>111488.9</v>
      </c>
      <c r="I36" s="39">
        <f t="shared" si="17"/>
        <v>117545.9</v>
      </c>
      <c r="J36" s="43">
        <f t="shared" si="17"/>
        <v>122501.4</v>
      </c>
      <c r="K36" s="33">
        <f t="shared" si="17"/>
        <v>136500</v>
      </c>
      <c r="L36" s="33">
        <f t="shared" si="17"/>
        <v>132000</v>
      </c>
      <c r="M36" s="33">
        <f t="shared" si="17"/>
        <v>132000</v>
      </c>
      <c r="N36" s="33">
        <f t="shared" ref="N36:R36" si="18">SUM(N37:N40)</f>
        <v>133000</v>
      </c>
      <c r="O36" s="33">
        <f t="shared" si="18"/>
        <v>133000</v>
      </c>
      <c r="P36" s="33">
        <f t="shared" si="18"/>
        <v>133000</v>
      </c>
      <c r="Q36" s="33">
        <f t="shared" si="18"/>
        <v>133000</v>
      </c>
      <c r="R36" s="33">
        <f t="shared" si="18"/>
        <v>133000</v>
      </c>
    </row>
    <row r="37" spans="1:18" ht="18.75" customHeight="1" x14ac:dyDescent="0.25">
      <c r="A37" s="37">
        <v>28</v>
      </c>
      <c r="B37" s="187"/>
      <c r="C37" s="179"/>
      <c r="D37" s="177"/>
      <c r="E37" s="39" t="s">
        <v>4</v>
      </c>
      <c r="F37" s="39">
        <f>SUM(G37:R37)</f>
        <v>0</v>
      </c>
      <c r="G37" s="39">
        <v>0</v>
      </c>
      <c r="H37" s="39">
        <v>0</v>
      </c>
      <c r="I37" s="39">
        <v>0</v>
      </c>
      <c r="J37" s="43">
        <v>0</v>
      </c>
      <c r="K37" s="39">
        <v>0</v>
      </c>
      <c r="L37" s="39">
        <v>0</v>
      </c>
      <c r="M37" s="39">
        <v>0</v>
      </c>
      <c r="N37" s="145">
        <v>0</v>
      </c>
      <c r="O37" s="145">
        <v>0</v>
      </c>
      <c r="P37" s="145">
        <v>0</v>
      </c>
      <c r="Q37" s="145">
        <v>0</v>
      </c>
      <c r="R37" s="145">
        <v>0</v>
      </c>
    </row>
    <row r="38" spans="1:18" ht="33.75" customHeight="1" x14ac:dyDescent="0.25">
      <c r="A38" s="37">
        <v>29</v>
      </c>
      <c r="B38" s="187"/>
      <c r="C38" s="179"/>
      <c r="D38" s="177"/>
      <c r="E38" s="39" t="s">
        <v>5</v>
      </c>
      <c r="F38" s="39">
        <f>SUM(G38:R38)</f>
        <v>0</v>
      </c>
      <c r="G38" s="39">
        <v>0</v>
      </c>
      <c r="H38" s="39">
        <v>0</v>
      </c>
      <c r="I38" s="39">
        <v>0</v>
      </c>
      <c r="J38" s="43">
        <v>0</v>
      </c>
      <c r="K38" s="39">
        <v>0</v>
      </c>
      <c r="L38" s="39">
        <v>0</v>
      </c>
      <c r="M38" s="39">
        <v>0</v>
      </c>
      <c r="N38" s="145">
        <v>0</v>
      </c>
      <c r="O38" s="145">
        <v>0</v>
      </c>
      <c r="P38" s="145">
        <v>0</v>
      </c>
      <c r="Q38" s="145">
        <v>0</v>
      </c>
      <c r="R38" s="145">
        <v>0</v>
      </c>
    </row>
    <row r="39" spans="1:18" ht="18.75" customHeight="1" x14ac:dyDescent="0.25">
      <c r="A39" s="37">
        <v>30</v>
      </c>
      <c r="B39" s="187"/>
      <c r="C39" s="179"/>
      <c r="D39" s="177"/>
      <c r="E39" s="39" t="s">
        <v>6</v>
      </c>
      <c r="F39" s="39">
        <f>SUM(G39:R39)</f>
        <v>1510981</v>
      </c>
      <c r="G39" s="39">
        <v>93944.8</v>
      </c>
      <c r="H39" s="39">
        <f>91478.8+4599.2+6359.9+1100+4223.3+3727.7</f>
        <v>111488.9</v>
      </c>
      <c r="I39" s="39">
        <v>117545.9</v>
      </c>
      <c r="J39" s="43">
        <v>122501.4</v>
      </c>
      <c r="K39" s="33">
        <f>130000+5000+1000+500</f>
        <v>136500</v>
      </c>
      <c r="L39" s="33">
        <v>132000</v>
      </c>
      <c r="M39" s="33">
        <v>132000</v>
      </c>
      <c r="N39" s="33">
        <v>133000</v>
      </c>
      <c r="O39" s="33">
        <v>133000</v>
      </c>
      <c r="P39" s="33">
        <v>133000</v>
      </c>
      <c r="Q39" s="33">
        <v>133000</v>
      </c>
      <c r="R39" s="33">
        <v>133000</v>
      </c>
    </row>
    <row r="40" spans="1:18" ht="30" customHeight="1" x14ac:dyDescent="0.25">
      <c r="A40" s="37">
        <v>31</v>
      </c>
      <c r="B40" s="188"/>
      <c r="C40" s="180"/>
      <c r="D40" s="185"/>
      <c r="E40" s="39" t="s">
        <v>55</v>
      </c>
      <c r="F40" s="39">
        <f>SUM(G40:R40)</f>
        <v>0</v>
      </c>
      <c r="G40" s="39">
        <v>0</v>
      </c>
      <c r="H40" s="39">
        <v>0</v>
      </c>
      <c r="I40" s="39">
        <v>0</v>
      </c>
      <c r="J40" s="43">
        <v>0</v>
      </c>
      <c r="K40" s="39">
        <v>0</v>
      </c>
      <c r="L40" s="39">
        <v>0</v>
      </c>
      <c r="M40" s="39">
        <v>0</v>
      </c>
      <c r="N40" s="145">
        <v>0</v>
      </c>
      <c r="O40" s="145">
        <v>0</v>
      </c>
      <c r="P40" s="145">
        <v>0</v>
      </c>
      <c r="Q40" s="145">
        <v>0</v>
      </c>
      <c r="R40" s="145">
        <v>0</v>
      </c>
    </row>
    <row r="41" spans="1:18" ht="15.6" customHeight="1" x14ac:dyDescent="0.25">
      <c r="A41" s="37">
        <v>32</v>
      </c>
      <c r="B41" s="176"/>
      <c r="C41" s="178" t="s">
        <v>13</v>
      </c>
      <c r="D41" s="176"/>
      <c r="E41" s="39" t="s">
        <v>3</v>
      </c>
      <c r="F41" s="39">
        <f>SUM(F42:F45)</f>
        <v>2070178.8</v>
      </c>
      <c r="G41" s="39">
        <f t="shared" ref="G41:M41" si="19">SUM(G42:G45)</f>
        <v>210950.6</v>
      </c>
      <c r="H41" s="39">
        <f t="shared" si="19"/>
        <v>141285.9</v>
      </c>
      <c r="I41" s="39">
        <f t="shared" si="19"/>
        <v>185483.5</v>
      </c>
      <c r="J41" s="43">
        <f t="shared" si="19"/>
        <v>178958.8</v>
      </c>
      <c r="K41" s="33">
        <f t="shared" si="19"/>
        <v>187700</v>
      </c>
      <c r="L41" s="33">
        <f t="shared" si="19"/>
        <v>184400</v>
      </c>
      <c r="M41" s="33">
        <f t="shared" si="19"/>
        <v>159400</v>
      </c>
      <c r="N41" s="33">
        <f t="shared" ref="N41:R41" si="20">SUM(N42:N45)</f>
        <v>164400</v>
      </c>
      <c r="O41" s="33">
        <f t="shared" si="20"/>
        <v>164400</v>
      </c>
      <c r="P41" s="33">
        <f t="shared" si="20"/>
        <v>164400</v>
      </c>
      <c r="Q41" s="33">
        <f t="shared" si="20"/>
        <v>164400</v>
      </c>
      <c r="R41" s="33">
        <f t="shared" si="20"/>
        <v>164400</v>
      </c>
    </row>
    <row r="42" spans="1:18" ht="16.899999999999999" customHeight="1" x14ac:dyDescent="0.25">
      <c r="A42" s="37">
        <v>33</v>
      </c>
      <c r="B42" s="177"/>
      <c r="C42" s="179"/>
      <c r="D42" s="177"/>
      <c r="E42" s="39" t="s">
        <v>4</v>
      </c>
      <c r="F42" s="39">
        <f>SUM(G42:R42)</f>
        <v>0</v>
      </c>
      <c r="G42" s="39">
        <f t="shared" ref="G42:M45" si="21">G12+G17+G22+G27+G37</f>
        <v>0</v>
      </c>
      <c r="H42" s="39">
        <f t="shared" si="21"/>
        <v>0</v>
      </c>
      <c r="I42" s="39">
        <f t="shared" si="21"/>
        <v>0</v>
      </c>
      <c r="J42" s="43">
        <f t="shared" si="21"/>
        <v>0</v>
      </c>
      <c r="K42" s="39">
        <f t="shared" si="21"/>
        <v>0</v>
      </c>
      <c r="L42" s="39">
        <f t="shared" si="21"/>
        <v>0</v>
      </c>
      <c r="M42" s="39">
        <f t="shared" si="21"/>
        <v>0</v>
      </c>
      <c r="N42" s="145">
        <f t="shared" ref="N42:R42" si="22">N12+N17+N22+N27+N37</f>
        <v>0</v>
      </c>
      <c r="O42" s="145">
        <f t="shared" si="22"/>
        <v>0</v>
      </c>
      <c r="P42" s="145">
        <f t="shared" si="22"/>
        <v>0</v>
      </c>
      <c r="Q42" s="145">
        <f t="shared" si="22"/>
        <v>0</v>
      </c>
      <c r="R42" s="145">
        <f t="shared" si="22"/>
        <v>0</v>
      </c>
    </row>
    <row r="43" spans="1:18" ht="16.899999999999999" customHeight="1" x14ac:dyDescent="0.25">
      <c r="A43" s="37">
        <v>34</v>
      </c>
      <c r="B43" s="177"/>
      <c r="C43" s="179"/>
      <c r="D43" s="177"/>
      <c r="E43" s="39" t="s">
        <v>5</v>
      </c>
      <c r="F43" s="39">
        <f>SUM(G43:R43)</f>
        <v>131224</v>
      </c>
      <c r="G43" s="39">
        <f t="shared" si="21"/>
        <v>92193.4</v>
      </c>
      <c r="H43" s="39">
        <f t="shared" si="21"/>
        <v>7005</v>
      </c>
      <c r="I43" s="39">
        <f t="shared" si="21"/>
        <v>32025.599999999999</v>
      </c>
      <c r="J43" s="43">
        <f t="shared" si="21"/>
        <v>0</v>
      </c>
      <c r="K43" s="39">
        <f t="shared" si="21"/>
        <v>0</v>
      </c>
      <c r="L43" s="39">
        <f t="shared" si="21"/>
        <v>0</v>
      </c>
      <c r="M43" s="39">
        <f t="shared" si="21"/>
        <v>0</v>
      </c>
      <c r="N43" s="145">
        <f t="shared" ref="N43:R43" si="23">N13+N18+N23+N28+N38</f>
        <v>0</v>
      </c>
      <c r="O43" s="145">
        <f t="shared" si="23"/>
        <v>0</v>
      </c>
      <c r="P43" s="145">
        <f t="shared" si="23"/>
        <v>0</v>
      </c>
      <c r="Q43" s="145">
        <f t="shared" si="23"/>
        <v>0</v>
      </c>
      <c r="R43" s="145">
        <f t="shared" si="23"/>
        <v>0</v>
      </c>
    </row>
    <row r="44" spans="1:18" ht="18.600000000000001" customHeight="1" x14ac:dyDescent="0.25">
      <c r="A44" s="37">
        <v>35</v>
      </c>
      <c r="B44" s="177"/>
      <c r="C44" s="179"/>
      <c r="D44" s="177"/>
      <c r="E44" s="39" t="s">
        <v>6</v>
      </c>
      <c r="F44" s="39">
        <f>SUM(G44:R44)</f>
        <v>1938954.8</v>
      </c>
      <c r="G44" s="39">
        <f t="shared" si="21"/>
        <v>118757.20000000001</v>
      </c>
      <c r="H44" s="39">
        <f>H14+H19+H24+H29+H39</f>
        <v>134280.9</v>
      </c>
      <c r="I44" s="39">
        <f t="shared" si="21"/>
        <v>153457.9</v>
      </c>
      <c r="J44" s="43">
        <f t="shared" si="21"/>
        <v>178958.8</v>
      </c>
      <c r="K44" s="33">
        <f t="shared" si="21"/>
        <v>187700</v>
      </c>
      <c r="L44" s="33">
        <f t="shared" si="21"/>
        <v>184400</v>
      </c>
      <c r="M44" s="33">
        <f>M14+M19+M24+M29+M39</f>
        <v>159400</v>
      </c>
      <c r="N44" s="33">
        <f t="shared" ref="N44:R44" si="24">N14+N19+N24+N29+N39</f>
        <v>164400</v>
      </c>
      <c r="O44" s="33">
        <f t="shared" si="24"/>
        <v>164400</v>
      </c>
      <c r="P44" s="33">
        <f t="shared" si="24"/>
        <v>164400</v>
      </c>
      <c r="Q44" s="33">
        <f t="shared" si="24"/>
        <v>164400</v>
      </c>
      <c r="R44" s="33">
        <f t="shared" si="24"/>
        <v>164400</v>
      </c>
    </row>
    <row r="45" spans="1:18" ht="30" x14ac:dyDescent="0.25">
      <c r="A45" s="37">
        <v>36</v>
      </c>
      <c r="B45" s="177"/>
      <c r="C45" s="180"/>
      <c r="D45" s="177"/>
      <c r="E45" s="39" t="s">
        <v>55</v>
      </c>
      <c r="F45" s="39">
        <f>SUM(G45:R45)</f>
        <v>0</v>
      </c>
      <c r="G45" s="39">
        <f t="shared" si="21"/>
        <v>0</v>
      </c>
      <c r="H45" s="39">
        <f t="shared" si="21"/>
        <v>0</v>
      </c>
      <c r="I45" s="39">
        <f t="shared" si="21"/>
        <v>0</v>
      </c>
      <c r="J45" s="43">
        <f t="shared" si="21"/>
        <v>0</v>
      </c>
      <c r="K45" s="39">
        <f t="shared" si="21"/>
        <v>0</v>
      </c>
      <c r="L45" s="39">
        <f t="shared" si="21"/>
        <v>0</v>
      </c>
      <c r="M45" s="39">
        <f t="shared" si="21"/>
        <v>0</v>
      </c>
      <c r="N45" s="145">
        <f t="shared" ref="N45:R45" si="25">N15+N20+N25+N30+N40</f>
        <v>0</v>
      </c>
      <c r="O45" s="145">
        <f t="shared" si="25"/>
        <v>0</v>
      </c>
      <c r="P45" s="145">
        <f t="shared" si="25"/>
        <v>0</v>
      </c>
      <c r="Q45" s="145">
        <f t="shared" si="25"/>
        <v>0</v>
      </c>
      <c r="R45" s="145">
        <f t="shared" si="25"/>
        <v>0</v>
      </c>
    </row>
    <row r="46" spans="1:18" ht="19.149999999999999" customHeight="1" x14ac:dyDescent="0.25">
      <c r="A46" s="37">
        <v>37</v>
      </c>
      <c r="B46" s="194" t="s">
        <v>47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</row>
    <row r="47" spans="1:18" ht="15.75" customHeight="1" x14ac:dyDescent="0.25">
      <c r="A47" s="37">
        <v>38</v>
      </c>
      <c r="B47" s="189" t="s">
        <v>36</v>
      </c>
      <c r="C47" s="178" t="s">
        <v>21</v>
      </c>
      <c r="D47" s="181" t="s">
        <v>56</v>
      </c>
      <c r="E47" s="39" t="s">
        <v>3</v>
      </c>
      <c r="F47" s="39">
        <f>SUM(F48:F51)</f>
        <v>150</v>
      </c>
      <c r="G47" s="39">
        <f t="shared" ref="G47:R47" si="26">SUM(G48:G51)</f>
        <v>0</v>
      </c>
      <c r="H47" s="39">
        <f t="shared" si="26"/>
        <v>0</v>
      </c>
      <c r="I47" s="39">
        <f t="shared" si="26"/>
        <v>0</v>
      </c>
      <c r="J47" s="43">
        <f t="shared" si="26"/>
        <v>0</v>
      </c>
      <c r="K47" s="39">
        <f t="shared" si="26"/>
        <v>0</v>
      </c>
      <c r="L47" s="39">
        <f t="shared" si="26"/>
        <v>0</v>
      </c>
      <c r="M47" s="39">
        <f t="shared" si="26"/>
        <v>0</v>
      </c>
      <c r="N47" s="145">
        <f t="shared" si="26"/>
        <v>30</v>
      </c>
      <c r="O47" s="145">
        <f t="shared" si="26"/>
        <v>30</v>
      </c>
      <c r="P47" s="145">
        <f t="shared" si="26"/>
        <v>30</v>
      </c>
      <c r="Q47" s="145">
        <f t="shared" si="26"/>
        <v>30</v>
      </c>
      <c r="R47" s="145">
        <f t="shared" si="26"/>
        <v>30</v>
      </c>
    </row>
    <row r="48" spans="1:18" ht="15" customHeight="1" x14ac:dyDescent="0.25">
      <c r="A48" s="37">
        <v>39</v>
      </c>
      <c r="B48" s="189"/>
      <c r="C48" s="179"/>
      <c r="D48" s="181"/>
      <c r="E48" s="39" t="s">
        <v>4</v>
      </c>
      <c r="F48" s="39">
        <f>SUM(G48:R48)</f>
        <v>0</v>
      </c>
      <c r="G48" s="39">
        <v>0</v>
      </c>
      <c r="H48" s="39">
        <v>0</v>
      </c>
      <c r="I48" s="39">
        <v>0</v>
      </c>
      <c r="J48" s="43">
        <v>0</v>
      </c>
      <c r="K48" s="39">
        <v>0</v>
      </c>
      <c r="L48" s="39">
        <v>0</v>
      </c>
      <c r="M48" s="39">
        <v>0</v>
      </c>
      <c r="N48" s="145">
        <v>0</v>
      </c>
      <c r="O48" s="145">
        <v>0</v>
      </c>
      <c r="P48" s="145">
        <v>0</v>
      </c>
      <c r="Q48" s="145">
        <v>0</v>
      </c>
      <c r="R48" s="145">
        <v>0</v>
      </c>
    </row>
    <row r="49" spans="1:18" ht="15" customHeight="1" x14ac:dyDescent="0.25">
      <c r="A49" s="37">
        <v>40</v>
      </c>
      <c r="B49" s="189"/>
      <c r="C49" s="179"/>
      <c r="D49" s="181"/>
      <c r="E49" s="39" t="s">
        <v>5</v>
      </c>
      <c r="F49" s="39">
        <f>SUM(G49:R49)</f>
        <v>0</v>
      </c>
      <c r="G49" s="39">
        <v>0</v>
      </c>
      <c r="H49" s="39">
        <v>0</v>
      </c>
      <c r="I49" s="39">
        <v>0</v>
      </c>
      <c r="J49" s="43">
        <v>0</v>
      </c>
      <c r="K49" s="39">
        <v>0</v>
      </c>
      <c r="L49" s="39">
        <v>0</v>
      </c>
      <c r="M49" s="39">
        <v>0</v>
      </c>
      <c r="N49" s="145">
        <v>0</v>
      </c>
      <c r="O49" s="145">
        <v>0</v>
      </c>
      <c r="P49" s="145">
        <v>0</v>
      </c>
      <c r="Q49" s="145">
        <v>0</v>
      </c>
      <c r="R49" s="145">
        <v>0</v>
      </c>
    </row>
    <row r="50" spans="1:18" ht="15" customHeight="1" x14ac:dyDescent="0.25">
      <c r="A50" s="37">
        <v>41</v>
      </c>
      <c r="B50" s="189"/>
      <c r="C50" s="179"/>
      <c r="D50" s="181"/>
      <c r="E50" s="39" t="s">
        <v>6</v>
      </c>
      <c r="F50" s="39">
        <f>SUM(G50:R50)</f>
        <v>150</v>
      </c>
      <c r="G50" s="39">
        <v>0</v>
      </c>
      <c r="H50" s="39">
        <v>0</v>
      </c>
      <c r="I50" s="39">
        <v>0</v>
      </c>
      <c r="J50" s="2">
        <v>0</v>
      </c>
      <c r="K50" s="2">
        <v>0</v>
      </c>
      <c r="L50" s="2">
        <v>0</v>
      </c>
      <c r="M50" s="2">
        <v>0</v>
      </c>
      <c r="N50" s="2">
        <v>30</v>
      </c>
      <c r="O50" s="2">
        <v>30</v>
      </c>
      <c r="P50" s="2">
        <v>30</v>
      </c>
      <c r="Q50" s="2">
        <v>30</v>
      </c>
      <c r="R50" s="2">
        <v>30</v>
      </c>
    </row>
    <row r="51" spans="1:18" ht="33" customHeight="1" x14ac:dyDescent="0.25">
      <c r="A51" s="37">
        <v>42</v>
      </c>
      <c r="B51" s="189"/>
      <c r="C51" s="180"/>
      <c r="D51" s="181"/>
      <c r="E51" s="39" t="s">
        <v>55</v>
      </c>
      <c r="F51" s="39">
        <f>SUM(G51:R51)</f>
        <v>0</v>
      </c>
      <c r="G51" s="39">
        <v>0</v>
      </c>
      <c r="H51" s="39">
        <v>0</v>
      </c>
      <c r="I51" s="39">
        <v>0</v>
      </c>
      <c r="J51" s="43">
        <v>0</v>
      </c>
      <c r="K51" s="39">
        <v>0</v>
      </c>
      <c r="L51" s="39">
        <v>0</v>
      </c>
      <c r="M51" s="39">
        <v>0</v>
      </c>
      <c r="N51" s="145">
        <v>0</v>
      </c>
      <c r="O51" s="145">
        <v>0</v>
      </c>
      <c r="P51" s="145">
        <v>0</v>
      </c>
      <c r="Q51" s="145">
        <v>0</v>
      </c>
      <c r="R51" s="145">
        <v>0</v>
      </c>
    </row>
    <row r="52" spans="1:18" x14ac:dyDescent="0.25">
      <c r="A52" s="37">
        <v>43</v>
      </c>
      <c r="B52" s="181"/>
      <c r="C52" s="178" t="s">
        <v>10</v>
      </c>
      <c r="D52" s="181" t="s">
        <v>59</v>
      </c>
      <c r="E52" s="39" t="s">
        <v>3</v>
      </c>
      <c r="F52" s="39">
        <f>SUM(F53:F56)</f>
        <v>150</v>
      </c>
      <c r="G52" s="39">
        <f t="shared" ref="G52:M52" si="27">SUM(G53:G56)</f>
        <v>0</v>
      </c>
      <c r="H52" s="39">
        <f t="shared" si="27"/>
        <v>0</v>
      </c>
      <c r="I52" s="39">
        <f t="shared" si="27"/>
        <v>0</v>
      </c>
      <c r="J52" s="43">
        <f t="shared" si="27"/>
        <v>0</v>
      </c>
      <c r="K52" s="39">
        <f t="shared" si="27"/>
        <v>0</v>
      </c>
      <c r="L52" s="39">
        <f t="shared" si="27"/>
        <v>0</v>
      </c>
      <c r="M52" s="39">
        <f t="shared" si="27"/>
        <v>0</v>
      </c>
      <c r="N52" s="145">
        <f t="shared" ref="N52:R52" si="28">SUM(N53:N56)</f>
        <v>30</v>
      </c>
      <c r="O52" s="145">
        <f t="shared" si="28"/>
        <v>30</v>
      </c>
      <c r="P52" s="145">
        <f t="shared" si="28"/>
        <v>30</v>
      </c>
      <c r="Q52" s="145">
        <f t="shared" si="28"/>
        <v>30</v>
      </c>
      <c r="R52" s="145">
        <f t="shared" si="28"/>
        <v>30</v>
      </c>
    </row>
    <row r="53" spans="1:18" ht="16.5" customHeight="1" x14ac:dyDescent="0.25">
      <c r="A53" s="37">
        <v>44</v>
      </c>
      <c r="B53" s="181"/>
      <c r="C53" s="179"/>
      <c r="D53" s="181"/>
      <c r="E53" s="39" t="s">
        <v>4</v>
      </c>
      <c r="F53" s="39">
        <f>SUM(G53:R53)</f>
        <v>0</v>
      </c>
      <c r="G53" s="39">
        <f t="shared" ref="G53:M56" si="29">G48</f>
        <v>0</v>
      </c>
      <c r="H53" s="39">
        <f t="shared" si="29"/>
        <v>0</v>
      </c>
      <c r="I53" s="39">
        <f t="shared" si="29"/>
        <v>0</v>
      </c>
      <c r="J53" s="43">
        <f t="shared" si="29"/>
        <v>0</v>
      </c>
      <c r="K53" s="39">
        <f t="shared" si="29"/>
        <v>0</v>
      </c>
      <c r="L53" s="39">
        <f t="shared" si="29"/>
        <v>0</v>
      </c>
      <c r="M53" s="39">
        <f t="shared" si="29"/>
        <v>0</v>
      </c>
      <c r="N53" s="145">
        <f t="shared" ref="N53:R53" si="30">N48</f>
        <v>0</v>
      </c>
      <c r="O53" s="145">
        <f t="shared" si="30"/>
        <v>0</v>
      </c>
      <c r="P53" s="145">
        <f t="shared" si="30"/>
        <v>0</v>
      </c>
      <c r="Q53" s="145">
        <f t="shared" si="30"/>
        <v>0</v>
      </c>
      <c r="R53" s="145">
        <f t="shared" si="30"/>
        <v>0</v>
      </c>
    </row>
    <row r="54" spans="1:18" ht="16.5" customHeight="1" x14ac:dyDescent="0.25">
      <c r="A54" s="37">
        <v>45</v>
      </c>
      <c r="B54" s="181"/>
      <c r="C54" s="179"/>
      <c r="D54" s="181"/>
      <c r="E54" s="39" t="s">
        <v>5</v>
      </c>
      <c r="F54" s="39">
        <f>SUM(G54:R54)</f>
        <v>0</v>
      </c>
      <c r="G54" s="39">
        <f t="shared" si="29"/>
        <v>0</v>
      </c>
      <c r="H54" s="39">
        <f t="shared" si="29"/>
        <v>0</v>
      </c>
      <c r="I54" s="39">
        <f t="shared" si="29"/>
        <v>0</v>
      </c>
      <c r="J54" s="43">
        <f t="shared" si="29"/>
        <v>0</v>
      </c>
      <c r="K54" s="39">
        <f t="shared" si="29"/>
        <v>0</v>
      </c>
      <c r="L54" s="39">
        <f t="shared" si="29"/>
        <v>0</v>
      </c>
      <c r="M54" s="39">
        <f t="shared" si="29"/>
        <v>0</v>
      </c>
      <c r="N54" s="145">
        <f t="shared" ref="N54:R54" si="31">N49</f>
        <v>0</v>
      </c>
      <c r="O54" s="145">
        <f t="shared" si="31"/>
        <v>0</v>
      </c>
      <c r="P54" s="145">
        <f t="shared" si="31"/>
        <v>0</v>
      </c>
      <c r="Q54" s="145">
        <f t="shared" si="31"/>
        <v>0</v>
      </c>
      <c r="R54" s="145">
        <f t="shared" si="31"/>
        <v>0</v>
      </c>
    </row>
    <row r="55" spans="1:18" ht="16.5" customHeight="1" x14ac:dyDescent="0.25">
      <c r="A55" s="37">
        <v>46</v>
      </c>
      <c r="B55" s="181"/>
      <c r="C55" s="179"/>
      <c r="D55" s="181"/>
      <c r="E55" s="39" t="s">
        <v>6</v>
      </c>
      <c r="F55" s="39">
        <f>SUM(G55:R55)</f>
        <v>150</v>
      </c>
      <c r="G55" s="39">
        <f t="shared" si="29"/>
        <v>0</v>
      </c>
      <c r="H55" s="39">
        <f t="shared" si="29"/>
        <v>0</v>
      </c>
      <c r="I55" s="39">
        <f t="shared" si="29"/>
        <v>0</v>
      </c>
      <c r="J55" s="43">
        <f t="shared" si="29"/>
        <v>0</v>
      </c>
      <c r="K55" s="39">
        <f t="shared" si="29"/>
        <v>0</v>
      </c>
      <c r="L55" s="39">
        <f t="shared" si="29"/>
        <v>0</v>
      </c>
      <c r="M55" s="39">
        <f t="shared" si="29"/>
        <v>0</v>
      </c>
      <c r="N55" s="145">
        <f t="shared" ref="N55:R55" si="32">N50</f>
        <v>30</v>
      </c>
      <c r="O55" s="145">
        <f t="shared" si="32"/>
        <v>30</v>
      </c>
      <c r="P55" s="145">
        <f t="shared" si="32"/>
        <v>30</v>
      </c>
      <c r="Q55" s="145">
        <f t="shared" si="32"/>
        <v>30</v>
      </c>
      <c r="R55" s="145">
        <f t="shared" si="32"/>
        <v>30</v>
      </c>
    </row>
    <row r="56" spans="1:18" ht="33" customHeight="1" x14ac:dyDescent="0.25">
      <c r="A56" s="37">
        <v>47</v>
      </c>
      <c r="B56" s="181"/>
      <c r="C56" s="180"/>
      <c r="D56" s="181"/>
      <c r="E56" s="39" t="s">
        <v>55</v>
      </c>
      <c r="F56" s="39">
        <f>SUM(G56:R56)</f>
        <v>0</v>
      </c>
      <c r="G56" s="39">
        <f t="shared" si="29"/>
        <v>0</v>
      </c>
      <c r="H56" s="39">
        <f t="shared" si="29"/>
        <v>0</v>
      </c>
      <c r="I56" s="39">
        <f t="shared" si="29"/>
        <v>0</v>
      </c>
      <c r="J56" s="43">
        <f t="shared" si="29"/>
        <v>0</v>
      </c>
      <c r="K56" s="39">
        <f t="shared" si="29"/>
        <v>0</v>
      </c>
      <c r="L56" s="39">
        <f t="shared" si="29"/>
        <v>0</v>
      </c>
      <c r="M56" s="39">
        <f t="shared" si="29"/>
        <v>0</v>
      </c>
      <c r="N56" s="145">
        <f t="shared" ref="N56:R56" si="33">N51</f>
        <v>0</v>
      </c>
      <c r="O56" s="145">
        <f t="shared" si="33"/>
        <v>0</v>
      </c>
      <c r="P56" s="145">
        <f t="shared" si="33"/>
        <v>0</v>
      </c>
      <c r="Q56" s="145">
        <f t="shared" si="33"/>
        <v>0</v>
      </c>
      <c r="R56" s="145">
        <f t="shared" si="33"/>
        <v>0</v>
      </c>
    </row>
    <row r="57" spans="1:18" x14ac:dyDescent="0.25">
      <c r="A57" s="37">
        <v>48</v>
      </c>
      <c r="B57" s="194" t="s">
        <v>48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</row>
    <row r="58" spans="1:18" ht="15" customHeight="1" x14ac:dyDescent="0.25">
      <c r="A58" s="37">
        <v>49</v>
      </c>
      <c r="B58" s="186" t="s">
        <v>37</v>
      </c>
      <c r="C58" s="178" t="s">
        <v>31</v>
      </c>
      <c r="D58" s="176" t="s">
        <v>11</v>
      </c>
      <c r="E58" s="39" t="s">
        <v>3</v>
      </c>
      <c r="F58" s="39">
        <f>SUM(F59:F62)</f>
        <v>211685.9</v>
      </c>
      <c r="G58" s="39">
        <f t="shared" ref="G58:M58" si="34">SUM(G59:G62)</f>
        <v>9496.6</v>
      </c>
      <c r="H58" s="39">
        <f t="shared" si="34"/>
        <v>15159.5</v>
      </c>
      <c r="I58" s="39">
        <f t="shared" si="34"/>
        <v>28659.1</v>
      </c>
      <c r="J58" s="43">
        <f t="shared" si="34"/>
        <v>46363.199999999997</v>
      </c>
      <c r="K58" s="33">
        <f t="shared" si="34"/>
        <v>38507.5</v>
      </c>
      <c r="L58" s="33">
        <f t="shared" si="34"/>
        <v>10500</v>
      </c>
      <c r="M58" s="33">
        <f t="shared" si="34"/>
        <v>10500</v>
      </c>
      <c r="N58" s="33">
        <f t="shared" ref="N58:R58" si="35">SUM(N59:N62)</f>
        <v>10500</v>
      </c>
      <c r="O58" s="33">
        <f t="shared" si="35"/>
        <v>10500</v>
      </c>
      <c r="P58" s="33">
        <f t="shared" si="35"/>
        <v>10500</v>
      </c>
      <c r="Q58" s="33">
        <f t="shared" si="35"/>
        <v>10500</v>
      </c>
      <c r="R58" s="33">
        <f t="shared" si="35"/>
        <v>10500</v>
      </c>
    </row>
    <row r="59" spans="1:18" ht="17.25" customHeight="1" x14ac:dyDescent="0.25">
      <c r="A59" s="37">
        <v>50</v>
      </c>
      <c r="B59" s="187"/>
      <c r="C59" s="179"/>
      <c r="D59" s="177"/>
      <c r="E59" s="39" t="s">
        <v>4</v>
      </c>
      <c r="F59" s="39">
        <f>SUM(G59:R59)</f>
        <v>0</v>
      </c>
      <c r="G59" s="39">
        <v>0</v>
      </c>
      <c r="H59" s="39">
        <v>0</v>
      </c>
      <c r="I59" s="39">
        <v>0</v>
      </c>
      <c r="J59" s="43">
        <v>0</v>
      </c>
      <c r="K59" s="39">
        <v>0</v>
      </c>
      <c r="L59" s="39">
        <v>0</v>
      </c>
      <c r="M59" s="39">
        <v>0</v>
      </c>
      <c r="N59" s="145">
        <v>0</v>
      </c>
      <c r="O59" s="145">
        <v>0</v>
      </c>
      <c r="P59" s="145">
        <v>0</v>
      </c>
      <c r="Q59" s="145">
        <v>0</v>
      </c>
      <c r="R59" s="145">
        <v>0</v>
      </c>
    </row>
    <row r="60" spans="1:18" ht="17.25" customHeight="1" x14ac:dyDescent="0.25">
      <c r="A60" s="37">
        <v>51</v>
      </c>
      <c r="B60" s="187"/>
      <c r="C60" s="179"/>
      <c r="D60" s="177"/>
      <c r="E60" s="39" t="s">
        <v>5</v>
      </c>
      <c r="F60" s="39">
        <f>SUM(G60:R60)</f>
        <v>27164.899999999998</v>
      </c>
      <c r="G60" s="39">
        <v>0</v>
      </c>
      <c r="H60" s="39">
        <v>0</v>
      </c>
      <c r="I60" s="39">
        <v>10000</v>
      </c>
      <c r="J60" s="43">
        <f>14451.3+2713.6</f>
        <v>17164.899999999998</v>
      </c>
      <c r="K60" s="39">
        <v>0</v>
      </c>
      <c r="L60" s="39">
        <v>0</v>
      </c>
      <c r="M60" s="39">
        <v>0</v>
      </c>
      <c r="N60" s="145">
        <v>0</v>
      </c>
      <c r="O60" s="145">
        <v>0</v>
      </c>
      <c r="P60" s="145">
        <v>0</v>
      </c>
      <c r="Q60" s="145">
        <v>0</v>
      </c>
      <c r="R60" s="145">
        <v>0</v>
      </c>
    </row>
    <row r="61" spans="1:18" ht="17.25" customHeight="1" x14ac:dyDescent="0.25">
      <c r="A61" s="37">
        <v>52</v>
      </c>
      <c r="B61" s="187"/>
      <c r="C61" s="179"/>
      <c r="D61" s="177"/>
      <c r="E61" s="39" t="s">
        <v>6</v>
      </c>
      <c r="F61" s="39">
        <f>SUM(G61:R61)</f>
        <v>184521</v>
      </c>
      <c r="G61" s="39">
        <v>9496.6</v>
      </c>
      <c r="H61" s="39">
        <f>1185.7+8973.8+5000</f>
        <v>15159.5</v>
      </c>
      <c r="I61" s="1">
        <v>18659.099999999999</v>
      </c>
      <c r="J61" s="1">
        <f>22437.7+1907.7+4852.9</f>
        <v>29198.300000000003</v>
      </c>
      <c r="K61" s="32">
        <f>24117+1500+1000+4500+4940.5+450+2000</f>
        <v>38507.5</v>
      </c>
      <c r="L61" s="32">
        <v>10500</v>
      </c>
      <c r="M61" s="32">
        <v>10500</v>
      </c>
      <c r="N61" s="32">
        <v>10500</v>
      </c>
      <c r="O61" s="32">
        <v>10500</v>
      </c>
      <c r="P61" s="32">
        <v>10500</v>
      </c>
      <c r="Q61" s="32">
        <v>10500</v>
      </c>
      <c r="R61" s="32">
        <v>10500</v>
      </c>
    </row>
    <row r="62" spans="1:18" ht="33" customHeight="1" x14ac:dyDescent="0.25">
      <c r="A62" s="37">
        <v>53</v>
      </c>
      <c r="B62" s="187"/>
      <c r="C62" s="179"/>
      <c r="D62" s="185"/>
      <c r="E62" s="39" t="s">
        <v>55</v>
      </c>
      <c r="F62" s="39">
        <f>SUM(G62:R62)</f>
        <v>0</v>
      </c>
      <c r="G62" s="39">
        <v>0</v>
      </c>
      <c r="H62" s="39">
        <v>0</v>
      </c>
      <c r="I62" s="39">
        <v>0</v>
      </c>
      <c r="J62" s="43">
        <v>0</v>
      </c>
      <c r="K62" s="39">
        <v>0</v>
      </c>
      <c r="L62" s="39">
        <v>0</v>
      </c>
      <c r="M62" s="39">
        <v>0</v>
      </c>
      <c r="N62" s="145">
        <v>0</v>
      </c>
      <c r="O62" s="145">
        <v>0</v>
      </c>
      <c r="P62" s="145">
        <v>0</v>
      </c>
      <c r="Q62" s="145">
        <v>0</v>
      </c>
      <c r="R62" s="145">
        <v>0</v>
      </c>
    </row>
    <row r="63" spans="1:18" ht="17.25" customHeight="1" x14ac:dyDescent="0.25">
      <c r="A63" s="37">
        <v>54</v>
      </c>
      <c r="B63" s="187"/>
      <c r="C63" s="179"/>
      <c r="D63" s="190" t="s">
        <v>12</v>
      </c>
      <c r="E63" s="37" t="s">
        <v>3</v>
      </c>
      <c r="F63" s="39">
        <f>SUM(F64:F67)</f>
        <v>0</v>
      </c>
      <c r="G63" s="39">
        <f>SUM(G64:G67)</f>
        <v>0</v>
      </c>
      <c r="H63" s="39">
        <f>SUM(H64:H67)</f>
        <v>0</v>
      </c>
      <c r="I63" s="39">
        <f t="shared" ref="I63:M63" si="36">SUM(I64:I67)</f>
        <v>0</v>
      </c>
      <c r="J63" s="43">
        <f t="shared" si="36"/>
        <v>0</v>
      </c>
      <c r="K63" s="39">
        <f t="shared" si="36"/>
        <v>0</v>
      </c>
      <c r="L63" s="39">
        <f t="shared" si="36"/>
        <v>0</v>
      </c>
      <c r="M63" s="39">
        <f t="shared" si="36"/>
        <v>0</v>
      </c>
      <c r="N63" s="145">
        <f t="shared" ref="N63:R63" si="37">SUM(N64:N67)</f>
        <v>0</v>
      </c>
      <c r="O63" s="145">
        <f t="shared" si="37"/>
        <v>0</v>
      </c>
      <c r="P63" s="145">
        <f t="shared" si="37"/>
        <v>0</v>
      </c>
      <c r="Q63" s="145">
        <f t="shared" si="37"/>
        <v>0</v>
      </c>
      <c r="R63" s="145">
        <f t="shared" si="37"/>
        <v>0</v>
      </c>
    </row>
    <row r="64" spans="1:18" ht="17.25" customHeight="1" x14ac:dyDescent="0.25">
      <c r="A64" s="37">
        <v>55</v>
      </c>
      <c r="B64" s="187"/>
      <c r="C64" s="179"/>
      <c r="D64" s="190"/>
      <c r="E64" s="37" t="s">
        <v>4</v>
      </c>
      <c r="F64" s="39">
        <f>SUM(G64:R64)</f>
        <v>0</v>
      </c>
      <c r="G64" s="37">
        <v>0</v>
      </c>
      <c r="H64" s="37">
        <v>0</v>
      </c>
      <c r="I64" s="37">
        <v>0</v>
      </c>
      <c r="J64" s="46">
        <v>0</v>
      </c>
      <c r="K64" s="37">
        <v>0</v>
      </c>
      <c r="L64" s="37">
        <v>0</v>
      </c>
      <c r="M64" s="37">
        <v>0</v>
      </c>
      <c r="N64" s="146">
        <v>0</v>
      </c>
      <c r="O64" s="146">
        <v>0</v>
      </c>
      <c r="P64" s="146">
        <v>0</v>
      </c>
      <c r="Q64" s="146">
        <v>0</v>
      </c>
      <c r="R64" s="146">
        <v>0</v>
      </c>
    </row>
    <row r="65" spans="1:18" ht="17.25" customHeight="1" x14ac:dyDescent="0.25">
      <c r="A65" s="37">
        <v>56</v>
      </c>
      <c r="B65" s="187"/>
      <c r="C65" s="179"/>
      <c r="D65" s="190"/>
      <c r="E65" s="37" t="s">
        <v>5</v>
      </c>
      <c r="F65" s="39">
        <f>SUM(G65:R65)</f>
        <v>0</v>
      </c>
      <c r="G65" s="3">
        <v>0</v>
      </c>
      <c r="H65" s="37">
        <v>0</v>
      </c>
      <c r="I65" s="37">
        <v>0</v>
      </c>
      <c r="J65" s="46">
        <v>0</v>
      </c>
      <c r="K65" s="37">
        <v>0</v>
      </c>
      <c r="L65" s="37">
        <v>0</v>
      </c>
      <c r="M65" s="37">
        <v>0</v>
      </c>
      <c r="N65" s="146">
        <v>0</v>
      </c>
      <c r="O65" s="146">
        <v>0</v>
      </c>
      <c r="P65" s="146">
        <v>0</v>
      </c>
      <c r="Q65" s="146">
        <v>0</v>
      </c>
      <c r="R65" s="146">
        <v>0</v>
      </c>
    </row>
    <row r="66" spans="1:18" ht="17.25" customHeight="1" x14ac:dyDescent="0.25">
      <c r="A66" s="37">
        <v>57</v>
      </c>
      <c r="B66" s="187"/>
      <c r="C66" s="179"/>
      <c r="D66" s="190"/>
      <c r="E66" s="37" t="s">
        <v>6</v>
      </c>
      <c r="F66" s="39">
        <f>SUM(G66:R66)</f>
        <v>0</v>
      </c>
      <c r="G66" s="37">
        <v>0</v>
      </c>
      <c r="H66" s="3">
        <v>0</v>
      </c>
      <c r="I66" s="37">
        <v>0</v>
      </c>
      <c r="J66" s="43">
        <v>0</v>
      </c>
      <c r="K66" s="37">
        <v>0</v>
      </c>
      <c r="L66" s="37">
        <v>0</v>
      </c>
      <c r="M66" s="37">
        <v>0</v>
      </c>
      <c r="N66" s="146">
        <v>0</v>
      </c>
      <c r="O66" s="146">
        <v>0</v>
      </c>
      <c r="P66" s="146">
        <v>0</v>
      </c>
      <c r="Q66" s="146">
        <v>0</v>
      </c>
      <c r="R66" s="146">
        <v>0</v>
      </c>
    </row>
    <row r="67" spans="1:18" ht="28.5" customHeight="1" x14ac:dyDescent="0.25">
      <c r="A67" s="37">
        <v>58</v>
      </c>
      <c r="B67" s="187"/>
      <c r="C67" s="179"/>
      <c r="D67" s="190"/>
      <c r="E67" s="39" t="s">
        <v>55</v>
      </c>
      <c r="F67" s="39">
        <f>SUM(G67:R67)</f>
        <v>0</v>
      </c>
      <c r="G67" s="37">
        <v>0</v>
      </c>
      <c r="H67" s="37">
        <v>0</v>
      </c>
      <c r="I67" s="37">
        <v>0</v>
      </c>
      <c r="J67" s="46">
        <v>0</v>
      </c>
      <c r="K67" s="37">
        <v>0</v>
      </c>
      <c r="L67" s="37">
        <v>0</v>
      </c>
      <c r="M67" s="37">
        <v>0</v>
      </c>
      <c r="N67" s="146">
        <v>0</v>
      </c>
      <c r="O67" s="146">
        <v>0</v>
      </c>
      <c r="P67" s="146">
        <v>0</v>
      </c>
      <c r="Q67" s="146">
        <v>0</v>
      </c>
      <c r="R67" s="146">
        <v>0</v>
      </c>
    </row>
    <row r="68" spans="1:18" ht="17.25" customHeight="1" x14ac:dyDescent="0.25">
      <c r="A68" s="37">
        <v>59</v>
      </c>
      <c r="B68" s="187"/>
      <c r="C68" s="179"/>
      <c r="D68" s="190" t="s">
        <v>58</v>
      </c>
      <c r="E68" s="37" t="s">
        <v>3</v>
      </c>
      <c r="F68" s="39">
        <f>SUM(F69:F72)</f>
        <v>1000</v>
      </c>
      <c r="G68" s="39">
        <f>SUM(G69:G72)</f>
        <v>500</v>
      </c>
      <c r="H68" s="39">
        <f>SUM(H69:H72)</f>
        <v>500</v>
      </c>
      <c r="I68" s="39">
        <f t="shared" ref="I68:M68" si="38">SUM(I69:I72)</f>
        <v>0</v>
      </c>
      <c r="J68" s="43">
        <f t="shared" si="38"/>
        <v>0</v>
      </c>
      <c r="K68" s="39">
        <f t="shared" si="38"/>
        <v>0</v>
      </c>
      <c r="L68" s="39">
        <f t="shared" si="38"/>
        <v>0</v>
      </c>
      <c r="M68" s="39">
        <f t="shared" si="38"/>
        <v>0</v>
      </c>
      <c r="N68" s="145">
        <f t="shared" ref="N68:R68" si="39">SUM(N69:N72)</f>
        <v>0</v>
      </c>
      <c r="O68" s="145">
        <f t="shared" si="39"/>
        <v>0</v>
      </c>
      <c r="P68" s="145">
        <f t="shared" si="39"/>
        <v>0</v>
      </c>
      <c r="Q68" s="145">
        <f t="shared" si="39"/>
        <v>0</v>
      </c>
      <c r="R68" s="145">
        <f t="shared" si="39"/>
        <v>0</v>
      </c>
    </row>
    <row r="69" spans="1:18" ht="17.25" customHeight="1" x14ac:dyDescent="0.25">
      <c r="A69" s="37">
        <v>60</v>
      </c>
      <c r="B69" s="187"/>
      <c r="C69" s="179"/>
      <c r="D69" s="190"/>
      <c r="E69" s="37" t="s">
        <v>4</v>
      </c>
      <c r="F69" s="39">
        <f>SUM(G69:R69)</f>
        <v>0</v>
      </c>
      <c r="G69" s="37">
        <v>0</v>
      </c>
      <c r="H69" s="37">
        <v>0</v>
      </c>
      <c r="I69" s="37">
        <v>0</v>
      </c>
      <c r="J69" s="46">
        <v>0</v>
      </c>
      <c r="K69" s="37">
        <v>0</v>
      </c>
      <c r="L69" s="37">
        <v>0</v>
      </c>
      <c r="M69" s="37">
        <v>0</v>
      </c>
      <c r="N69" s="146">
        <v>0</v>
      </c>
      <c r="O69" s="146">
        <v>0</v>
      </c>
      <c r="P69" s="146">
        <v>0</v>
      </c>
      <c r="Q69" s="146">
        <v>0</v>
      </c>
      <c r="R69" s="146">
        <v>0</v>
      </c>
    </row>
    <row r="70" spans="1:18" ht="17.25" customHeight="1" x14ac:dyDescent="0.25">
      <c r="A70" s="37">
        <v>61</v>
      </c>
      <c r="B70" s="187"/>
      <c r="C70" s="179"/>
      <c r="D70" s="190"/>
      <c r="E70" s="37" t="s">
        <v>5</v>
      </c>
      <c r="F70" s="39">
        <f>SUM(G70:R70)</f>
        <v>500</v>
      </c>
      <c r="G70" s="3">
        <v>500</v>
      </c>
      <c r="H70" s="37">
        <v>0</v>
      </c>
      <c r="I70" s="37">
        <v>0</v>
      </c>
      <c r="J70" s="46">
        <v>0</v>
      </c>
      <c r="K70" s="37">
        <v>0</v>
      </c>
      <c r="L70" s="37">
        <v>0</v>
      </c>
      <c r="M70" s="37">
        <v>0</v>
      </c>
      <c r="N70" s="146">
        <v>0</v>
      </c>
      <c r="O70" s="146">
        <v>0</v>
      </c>
      <c r="P70" s="146">
        <v>0</v>
      </c>
      <c r="Q70" s="146">
        <v>0</v>
      </c>
      <c r="R70" s="146">
        <v>0</v>
      </c>
    </row>
    <row r="71" spans="1:18" ht="17.25" customHeight="1" x14ac:dyDescent="0.25">
      <c r="A71" s="37">
        <v>62</v>
      </c>
      <c r="B71" s="187"/>
      <c r="C71" s="179"/>
      <c r="D71" s="190"/>
      <c r="E71" s="37" t="s">
        <v>6</v>
      </c>
      <c r="F71" s="39">
        <f>SUM(G71:R71)</f>
        <v>500</v>
      </c>
      <c r="G71" s="37">
        <v>0</v>
      </c>
      <c r="H71" s="3">
        <v>500</v>
      </c>
      <c r="I71" s="37">
        <v>0</v>
      </c>
      <c r="J71" s="46">
        <v>0</v>
      </c>
      <c r="K71" s="37">
        <v>0</v>
      </c>
      <c r="L71" s="37">
        <v>0</v>
      </c>
      <c r="M71" s="37">
        <v>0</v>
      </c>
      <c r="N71" s="146">
        <v>0</v>
      </c>
      <c r="O71" s="146">
        <v>0</v>
      </c>
      <c r="P71" s="146">
        <v>0</v>
      </c>
      <c r="Q71" s="146">
        <v>0</v>
      </c>
      <c r="R71" s="146">
        <v>0</v>
      </c>
    </row>
    <row r="72" spans="1:18" ht="26.25" customHeight="1" x14ac:dyDescent="0.25">
      <c r="A72" s="37">
        <v>63</v>
      </c>
      <c r="B72" s="188"/>
      <c r="C72" s="180"/>
      <c r="D72" s="190"/>
      <c r="E72" s="39" t="s">
        <v>55</v>
      </c>
      <c r="F72" s="39">
        <f>SUM(G72:R72)</f>
        <v>0</v>
      </c>
      <c r="G72" s="37">
        <v>0</v>
      </c>
      <c r="H72" s="37">
        <v>0</v>
      </c>
      <c r="I72" s="37">
        <v>0</v>
      </c>
      <c r="J72" s="46">
        <v>0</v>
      </c>
      <c r="K72" s="37">
        <v>0</v>
      </c>
      <c r="L72" s="37">
        <v>0</v>
      </c>
      <c r="M72" s="37">
        <v>0</v>
      </c>
      <c r="N72" s="146">
        <v>0</v>
      </c>
      <c r="O72" s="146">
        <v>0</v>
      </c>
      <c r="P72" s="146">
        <v>0</v>
      </c>
      <c r="Q72" s="146">
        <v>0</v>
      </c>
      <c r="R72" s="146">
        <v>0</v>
      </c>
    </row>
    <row r="73" spans="1:18" ht="17.25" customHeight="1" x14ac:dyDescent="0.25">
      <c r="A73" s="37">
        <v>64</v>
      </c>
      <c r="B73" s="190"/>
      <c r="C73" s="191" t="s">
        <v>53</v>
      </c>
      <c r="D73" s="190" t="s">
        <v>7</v>
      </c>
      <c r="E73" s="37" t="s">
        <v>3</v>
      </c>
      <c r="F73" s="39">
        <f>SUM(F74:F77)</f>
        <v>212685.9</v>
      </c>
      <c r="G73" s="39">
        <f t="shared" ref="G73:M73" si="40">SUM(G74:G77)</f>
        <v>9996.6</v>
      </c>
      <c r="H73" s="39">
        <f t="shared" ref="H73" si="41">SUM(H74:H77)</f>
        <v>15659.5</v>
      </c>
      <c r="I73" s="39">
        <f t="shared" si="40"/>
        <v>28659.1</v>
      </c>
      <c r="J73" s="43">
        <f t="shared" si="40"/>
        <v>46363.199999999997</v>
      </c>
      <c r="K73" s="33">
        <f t="shared" si="40"/>
        <v>38507.5</v>
      </c>
      <c r="L73" s="33">
        <f t="shared" si="40"/>
        <v>10500</v>
      </c>
      <c r="M73" s="33">
        <f t="shared" si="40"/>
        <v>10500</v>
      </c>
      <c r="N73" s="33">
        <f t="shared" ref="N73:R73" si="42">SUM(N74:N77)</f>
        <v>10500</v>
      </c>
      <c r="O73" s="33">
        <f t="shared" si="42"/>
        <v>10500</v>
      </c>
      <c r="P73" s="33">
        <f t="shared" si="42"/>
        <v>10500</v>
      </c>
      <c r="Q73" s="33">
        <f t="shared" si="42"/>
        <v>10500</v>
      </c>
      <c r="R73" s="33">
        <f t="shared" si="42"/>
        <v>10500</v>
      </c>
    </row>
    <row r="74" spans="1:18" ht="17.25" customHeight="1" x14ac:dyDescent="0.25">
      <c r="A74" s="37">
        <v>65</v>
      </c>
      <c r="B74" s="190"/>
      <c r="C74" s="192"/>
      <c r="D74" s="190"/>
      <c r="E74" s="37" t="s">
        <v>4</v>
      </c>
      <c r="F74" s="39">
        <f>SUM(G74:R74)</f>
        <v>0</v>
      </c>
      <c r="G74" s="39">
        <f>G69+G59</f>
        <v>0</v>
      </c>
      <c r="H74" s="39">
        <f>H69+H59</f>
        <v>0</v>
      </c>
      <c r="I74" s="39">
        <f t="shared" ref="I74:M74" si="43">I69+I59</f>
        <v>0</v>
      </c>
      <c r="J74" s="43">
        <f t="shared" si="43"/>
        <v>0</v>
      </c>
      <c r="K74" s="39">
        <f t="shared" si="43"/>
        <v>0</v>
      </c>
      <c r="L74" s="39">
        <f t="shared" si="43"/>
        <v>0</v>
      </c>
      <c r="M74" s="39">
        <f t="shared" si="43"/>
        <v>0</v>
      </c>
      <c r="N74" s="145">
        <f t="shared" ref="N74:R74" si="44">N69+N59</f>
        <v>0</v>
      </c>
      <c r="O74" s="145">
        <f t="shared" si="44"/>
        <v>0</v>
      </c>
      <c r="P74" s="145">
        <f t="shared" si="44"/>
        <v>0</v>
      </c>
      <c r="Q74" s="145">
        <f t="shared" si="44"/>
        <v>0</v>
      </c>
      <c r="R74" s="145">
        <f t="shared" si="44"/>
        <v>0</v>
      </c>
    </row>
    <row r="75" spans="1:18" ht="17.25" customHeight="1" x14ac:dyDescent="0.25">
      <c r="A75" s="37">
        <v>66</v>
      </c>
      <c r="B75" s="190"/>
      <c r="C75" s="192"/>
      <c r="D75" s="190"/>
      <c r="E75" s="37" t="s">
        <v>5</v>
      </c>
      <c r="F75" s="39">
        <f>SUM(G75:R75)</f>
        <v>27664.899999999998</v>
      </c>
      <c r="G75" s="39">
        <f>G70+G65+G60</f>
        <v>500</v>
      </c>
      <c r="H75" s="39">
        <f t="shared" ref="H75:M75" si="45">H70+H65+H60</f>
        <v>0</v>
      </c>
      <c r="I75" s="39">
        <f t="shared" si="45"/>
        <v>10000</v>
      </c>
      <c r="J75" s="43">
        <f t="shared" si="45"/>
        <v>17164.899999999998</v>
      </c>
      <c r="K75" s="39">
        <f t="shared" si="45"/>
        <v>0</v>
      </c>
      <c r="L75" s="39">
        <f t="shared" si="45"/>
        <v>0</v>
      </c>
      <c r="M75" s="39">
        <f t="shared" si="45"/>
        <v>0</v>
      </c>
      <c r="N75" s="145">
        <f t="shared" ref="N75:R75" si="46">N70+N65+N60</f>
        <v>0</v>
      </c>
      <c r="O75" s="145">
        <f t="shared" si="46"/>
        <v>0</v>
      </c>
      <c r="P75" s="145">
        <f t="shared" si="46"/>
        <v>0</v>
      </c>
      <c r="Q75" s="145">
        <f t="shared" si="46"/>
        <v>0</v>
      </c>
      <c r="R75" s="145">
        <f t="shared" si="46"/>
        <v>0</v>
      </c>
    </row>
    <row r="76" spans="1:18" ht="17.25" customHeight="1" x14ac:dyDescent="0.25">
      <c r="A76" s="37">
        <v>67</v>
      </c>
      <c r="B76" s="190"/>
      <c r="C76" s="192"/>
      <c r="D76" s="190"/>
      <c r="E76" s="37" t="s">
        <v>6</v>
      </c>
      <c r="F76" s="39">
        <f>SUM(G76:R76)</f>
        <v>185021</v>
      </c>
      <c r="G76" s="39">
        <f>G71+G66+G61</f>
        <v>9496.6</v>
      </c>
      <c r="H76" s="39">
        <f>H71+H66+H61</f>
        <v>15659.5</v>
      </c>
      <c r="I76" s="39">
        <f t="shared" ref="I76:M76" si="47">I71+I66+I61</f>
        <v>18659.099999999999</v>
      </c>
      <c r="J76" s="43">
        <f t="shared" si="47"/>
        <v>29198.300000000003</v>
      </c>
      <c r="K76" s="33">
        <f t="shared" si="47"/>
        <v>38507.5</v>
      </c>
      <c r="L76" s="33">
        <f t="shared" si="47"/>
        <v>10500</v>
      </c>
      <c r="M76" s="33">
        <f t="shared" si="47"/>
        <v>10500</v>
      </c>
      <c r="N76" s="33">
        <f t="shared" ref="N76:R76" si="48">N71+N66+N61</f>
        <v>10500</v>
      </c>
      <c r="O76" s="33">
        <f t="shared" si="48"/>
        <v>10500</v>
      </c>
      <c r="P76" s="33">
        <f t="shared" si="48"/>
        <v>10500</v>
      </c>
      <c r="Q76" s="33">
        <f t="shared" si="48"/>
        <v>10500</v>
      </c>
      <c r="R76" s="33">
        <f t="shared" si="48"/>
        <v>10500</v>
      </c>
    </row>
    <row r="77" spans="1:18" ht="28.5" customHeight="1" x14ac:dyDescent="0.25">
      <c r="A77" s="37">
        <v>68</v>
      </c>
      <c r="B77" s="190"/>
      <c r="C77" s="193"/>
      <c r="D77" s="190"/>
      <c r="E77" s="39" t="s">
        <v>55</v>
      </c>
      <c r="F77" s="39">
        <f>SUM(G77:R77)</f>
        <v>0</v>
      </c>
      <c r="G77" s="39">
        <f>G72+G62</f>
        <v>0</v>
      </c>
      <c r="H77" s="39">
        <f>H72+H62</f>
        <v>0</v>
      </c>
      <c r="I77" s="39">
        <f t="shared" ref="I77:M77" si="49">I72+I62</f>
        <v>0</v>
      </c>
      <c r="J77" s="43">
        <f t="shared" si="49"/>
        <v>0</v>
      </c>
      <c r="K77" s="39">
        <f t="shared" si="49"/>
        <v>0</v>
      </c>
      <c r="L77" s="39">
        <f t="shared" si="49"/>
        <v>0</v>
      </c>
      <c r="M77" s="39">
        <f t="shared" si="49"/>
        <v>0</v>
      </c>
      <c r="N77" s="145">
        <f t="shared" ref="N77:R77" si="50">N72+N62</f>
        <v>0</v>
      </c>
      <c r="O77" s="145">
        <f t="shared" si="50"/>
        <v>0</v>
      </c>
      <c r="P77" s="145">
        <f t="shared" si="50"/>
        <v>0</v>
      </c>
      <c r="Q77" s="145">
        <f t="shared" si="50"/>
        <v>0</v>
      </c>
      <c r="R77" s="145">
        <f t="shared" si="50"/>
        <v>0</v>
      </c>
    </row>
    <row r="78" spans="1:18" x14ac:dyDescent="0.25">
      <c r="A78" s="37">
        <v>69</v>
      </c>
      <c r="B78" s="187" t="s">
        <v>38</v>
      </c>
      <c r="C78" s="178" t="s">
        <v>60</v>
      </c>
      <c r="D78" s="185" t="s">
        <v>11</v>
      </c>
      <c r="E78" s="38" t="s">
        <v>3</v>
      </c>
      <c r="F78" s="38">
        <f>SUM(F79:F82)</f>
        <v>44116.3</v>
      </c>
      <c r="G78" s="38">
        <f t="shared" ref="G78:M78" si="51">SUM(G79:G82)</f>
        <v>2163.8000000000002</v>
      </c>
      <c r="H78" s="38">
        <f t="shared" ref="H78" si="52">SUM(H79:H82)</f>
        <v>2682.2999999999997</v>
      </c>
      <c r="I78" s="38">
        <f t="shared" si="51"/>
        <v>16911.599999999999</v>
      </c>
      <c r="J78" s="44">
        <f t="shared" si="51"/>
        <v>2228.6</v>
      </c>
      <c r="K78" s="91">
        <f t="shared" si="51"/>
        <v>4060.1</v>
      </c>
      <c r="L78" s="91">
        <f t="shared" si="51"/>
        <v>3034.9</v>
      </c>
      <c r="M78" s="91">
        <f t="shared" si="51"/>
        <v>3035</v>
      </c>
      <c r="N78" s="91">
        <f t="shared" ref="N78:R78" si="53">SUM(N79:N82)</f>
        <v>2000</v>
      </c>
      <c r="O78" s="91">
        <f t="shared" si="53"/>
        <v>2000</v>
      </c>
      <c r="P78" s="91">
        <f t="shared" si="53"/>
        <v>2000</v>
      </c>
      <c r="Q78" s="91">
        <f t="shared" si="53"/>
        <v>2000</v>
      </c>
      <c r="R78" s="91">
        <f t="shared" si="53"/>
        <v>2000</v>
      </c>
    </row>
    <row r="79" spans="1:18" ht="18" customHeight="1" x14ac:dyDescent="0.25">
      <c r="A79" s="37">
        <v>70</v>
      </c>
      <c r="B79" s="187"/>
      <c r="C79" s="179"/>
      <c r="D79" s="181"/>
      <c r="E79" s="39" t="s">
        <v>4</v>
      </c>
      <c r="F79" s="39">
        <f>SUM(G79:R79)</f>
        <v>0</v>
      </c>
      <c r="G79" s="39">
        <v>0</v>
      </c>
      <c r="H79" s="39">
        <v>0</v>
      </c>
      <c r="I79" s="39">
        <v>0</v>
      </c>
      <c r="J79" s="43">
        <v>0</v>
      </c>
      <c r="K79" s="39">
        <v>0</v>
      </c>
      <c r="L79" s="39">
        <v>0</v>
      </c>
      <c r="M79" s="39">
        <v>0</v>
      </c>
      <c r="N79" s="145">
        <v>0</v>
      </c>
      <c r="O79" s="145">
        <v>0</v>
      </c>
      <c r="P79" s="145">
        <v>0</v>
      </c>
      <c r="Q79" s="145">
        <v>0</v>
      </c>
      <c r="R79" s="145">
        <v>0</v>
      </c>
    </row>
    <row r="80" spans="1:18" ht="18" customHeight="1" x14ac:dyDescent="0.25">
      <c r="A80" s="37">
        <v>71</v>
      </c>
      <c r="B80" s="187"/>
      <c r="C80" s="179"/>
      <c r="D80" s="181"/>
      <c r="E80" s="39" t="s">
        <v>5</v>
      </c>
      <c r="F80" s="39">
        <f>SUM(G80:R80)</f>
        <v>9721.5</v>
      </c>
      <c r="G80" s="39">
        <v>732.3</v>
      </c>
      <c r="H80" s="39">
        <v>2220.6999999999998</v>
      </c>
      <c r="I80" s="39">
        <v>2112.1999999999998</v>
      </c>
      <c r="J80" s="43">
        <v>1082.3</v>
      </c>
      <c r="K80" s="33">
        <v>1504.1</v>
      </c>
      <c r="L80" s="33">
        <v>1034.9000000000001</v>
      </c>
      <c r="M80" s="33">
        <v>1035</v>
      </c>
      <c r="N80" s="33">
        <v>0</v>
      </c>
      <c r="O80" s="33">
        <v>0</v>
      </c>
      <c r="P80" s="33">
        <v>0</v>
      </c>
      <c r="Q80" s="33">
        <v>0</v>
      </c>
      <c r="R80" s="145">
        <v>0</v>
      </c>
    </row>
    <row r="81" spans="1:18" ht="18" customHeight="1" x14ac:dyDescent="0.25">
      <c r="A81" s="37">
        <v>72</v>
      </c>
      <c r="B81" s="187"/>
      <c r="C81" s="179"/>
      <c r="D81" s="181"/>
      <c r="E81" s="39" t="s">
        <v>6</v>
      </c>
      <c r="F81" s="39">
        <f>SUM(G81:R81)</f>
        <v>34394.800000000003</v>
      </c>
      <c r="G81" s="39">
        <v>1431.5</v>
      </c>
      <c r="H81" s="39">
        <f>289.1+172.5</f>
        <v>461.6</v>
      </c>
      <c r="I81" s="39">
        <v>14799.4</v>
      </c>
      <c r="J81" s="43">
        <v>1146.3</v>
      </c>
      <c r="K81" s="33">
        <v>2556</v>
      </c>
      <c r="L81" s="33">
        <v>2000</v>
      </c>
      <c r="M81" s="33">
        <v>2000</v>
      </c>
      <c r="N81" s="33">
        <v>2000</v>
      </c>
      <c r="O81" s="33">
        <v>2000</v>
      </c>
      <c r="P81" s="33">
        <v>2000</v>
      </c>
      <c r="Q81" s="33">
        <v>2000</v>
      </c>
      <c r="R81" s="33">
        <v>2000</v>
      </c>
    </row>
    <row r="82" spans="1:18" ht="32.25" customHeight="1" x14ac:dyDescent="0.25">
      <c r="A82" s="37">
        <v>73</v>
      </c>
      <c r="B82" s="187"/>
      <c r="C82" s="179"/>
      <c r="D82" s="181"/>
      <c r="E82" s="39" t="s">
        <v>55</v>
      </c>
      <c r="F82" s="39">
        <f>SUM(G82:R82)</f>
        <v>0</v>
      </c>
      <c r="G82" s="39">
        <v>0</v>
      </c>
      <c r="H82" s="39">
        <v>0</v>
      </c>
      <c r="I82" s="39">
        <v>0</v>
      </c>
      <c r="J82" s="43">
        <v>0</v>
      </c>
      <c r="K82" s="39">
        <v>0</v>
      </c>
      <c r="L82" s="39">
        <v>0</v>
      </c>
      <c r="M82" s="39">
        <v>0</v>
      </c>
      <c r="N82" s="145">
        <v>0</v>
      </c>
      <c r="O82" s="145">
        <v>0</v>
      </c>
      <c r="P82" s="145">
        <v>0</v>
      </c>
      <c r="Q82" s="145">
        <v>0</v>
      </c>
      <c r="R82" s="145">
        <v>0</v>
      </c>
    </row>
    <row r="83" spans="1:18" x14ac:dyDescent="0.25">
      <c r="A83" s="37">
        <v>74</v>
      </c>
      <c r="B83" s="187"/>
      <c r="C83" s="179"/>
      <c r="D83" s="181" t="s">
        <v>57</v>
      </c>
      <c r="E83" s="39" t="s">
        <v>3</v>
      </c>
      <c r="F83" s="39">
        <f>SUM(F84:F87)</f>
        <v>459.4</v>
      </c>
      <c r="G83" s="39">
        <f t="shared" ref="G83:R83" si="54">SUM(G84:G87)</f>
        <v>63.1</v>
      </c>
      <c r="H83" s="39">
        <f t="shared" ref="H83" si="55">SUM(H84:H87)</f>
        <v>63.2</v>
      </c>
      <c r="I83" s="39">
        <f t="shared" si="54"/>
        <v>63.4</v>
      </c>
      <c r="J83" s="43">
        <f t="shared" si="54"/>
        <v>64</v>
      </c>
      <c r="K83" s="33">
        <f t="shared" si="54"/>
        <v>66.8</v>
      </c>
      <c r="L83" s="33">
        <f t="shared" si="54"/>
        <v>69</v>
      </c>
      <c r="M83" s="33">
        <f t="shared" si="54"/>
        <v>69.900000000000006</v>
      </c>
      <c r="N83" s="33">
        <f t="shared" si="54"/>
        <v>0</v>
      </c>
      <c r="O83" s="33">
        <f t="shared" si="54"/>
        <v>0</v>
      </c>
      <c r="P83" s="33">
        <f t="shared" si="54"/>
        <v>0</v>
      </c>
      <c r="Q83" s="33">
        <f t="shared" si="54"/>
        <v>0</v>
      </c>
      <c r="R83" s="33">
        <f t="shared" si="54"/>
        <v>0</v>
      </c>
    </row>
    <row r="84" spans="1:18" ht="14.25" customHeight="1" x14ac:dyDescent="0.25">
      <c r="A84" s="37">
        <v>75</v>
      </c>
      <c r="B84" s="187"/>
      <c r="C84" s="179"/>
      <c r="D84" s="181"/>
      <c r="E84" s="39" t="s">
        <v>4</v>
      </c>
      <c r="F84" s="39">
        <f>SUM(G84:R84)</f>
        <v>0</v>
      </c>
      <c r="G84" s="39">
        <v>0</v>
      </c>
      <c r="H84" s="39">
        <v>0</v>
      </c>
      <c r="I84" s="39">
        <v>0</v>
      </c>
      <c r="J84" s="43">
        <v>0</v>
      </c>
      <c r="K84" s="39">
        <v>0</v>
      </c>
      <c r="L84" s="39">
        <v>0</v>
      </c>
      <c r="M84" s="39">
        <v>0</v>
      </c>
      <c r="N84" s="145"/>
      <c r="O84" s="145"/>
      <c r="P84" s="145"/>
      <c r="Q84" s="145"/>
      <c r="R84" s="145">
        <v>0</v>
      </c>
    </row>
    <row r="85" spans="1:18" ht="14.25" customHeight="1" x14ac:dyDescent="0.25">
      <c r="A85" s="37">
        <v>76</v>
      </c>
      <c r="B85" s="187"/>
      <c r="C85" s="179"/>
      <c r="D85" s="181"/>
      <c r="E85" s="39" t="s">
        <v>5</v>
      </c>
      <c r="F85" s="39">
        <f>SUM(G85:R85)</f>
        <v>459.4</v>
      </c>
      <c r="G85" s="39">
        <v>63.1</v>
      </c>
      <c r="H85" s="39">
        <v>63.2</v>
      </c>
      <c r="I85" s="39">
        <v>63.4</v>
      </c>
      <c r="J85" s="43">
        <v>64</v>
      </c>
      <c r="K85" s="33">
        <v>66.8</v>
      </c>
      <c r="L85" s="33">
        <v>69</v>
      </c>
      <c r="M85" s="33">
        <v>69.900000000000006</v>
      </c>
      <c r="N85" s="33">
        <v>0</v>
      </c>
      <c r="O85" s="33">
        <v>0</v>
      </c>
      <c r="P85" s="33">
        <v>0</v>
      </c>
      <c r="Q85" s="33">
        <v>0</v>
      </c>
      <c r="R85" s="145">
        <v>0</v>
      </c>
    </row>
    <row r="86" spans="1:18" ht="18.75" customHeight="1" x14ac:dyDescent="0.25">
      <c r="A86" s="37">
        <v>77</v>
      </c>
      <c r="B86" s="187"/>
      <c r="C86" s="179"/>
      <c r="D86" s="181"/>
      <c r="E86" s="39" t="s">
        <v>6</v>
      </c>
      <c r="F86" s="39">
        <f>SUM(G86:R86)</f>
        <v>0</v>
      </c>
      <c r="G86" s="39">
        <v>0</v>
      </c>
      <c r="H86" s="39">
        <v>0</v>
      </c>
      <c r="I86" s="39">
        <v>0</v>
      </c>
      <c r="J86" s="43">
        <v>0</v>
      </c>
      <c r="K86" s="39">
        <v>0</v>
      </c>
      <c r="L86" s="39">
        <v>0</v>
      </c>
      <c r="M86" s="39">
        <v>0</v>
      </c>
      <c r="N86" s="145">
        <v>0</v>
      </c>
      <c r="O86" s="145">
        <v>0</v>
      </c>
      <c r="P86" s="145">
        <v>0</v>
      </c>
      <c r="Q86" s="145">
        <v>0</v>
      </c>
      <c r="R86" s="145">
        <v>0</v>
      </c>
    </row>
    <row r="87" spans="1:18" ht="34.5" customHeight="1" x14ac:dyDescent="0.25">
      <c r="A87" s="37">
        <v>78</v>
      </c>
      <c r="B87" s="188"/>
      <c r="C87" s="180"/>
      <c r="D87" s="181"/>
      <c r="E87" s="39" t="s">
        <v>55</v>
      </c>
      <c r="F87" s="39">
        <f>SUM(G87:R87)</f>
        <v>0</v>
      </c>
      <c r="G87" s="39">
        <v>0</v>
      </c>
      <c r="H87" s="39">
        <v>0</v>
      </c>
      <c r="I87" s="39">
        <v>0</v>
      </c>
      <c r="J87" s="43">
        <v>0</v>
      </c>
      <c r="K87" s="39">
        <v>0</v>
      </c>
      <c r="L87" s="39">
        <v>0</v>
      </c>
      <c r="M87" s="39">
        <v>0</v>
      </c>
      <c r="N87" s="145">
        <v>0</v>
      </c>
      <c r="O87" s="145">
        <v>0</v>
      </c>
      <c r="P87" s="145">
        <v>0</v>
      </c>
      <c r="Q87" s="145">
        <v>0</v>
      </c>
      <c r="R87" s="145">
        <v>0</v>
      </c>
    </row>
    <row r="88" spans="1:18" ht="17.25" customHeight="1" x14ac:dyDescent="0.25">
      <c r="A88" s="37">
        <v>79</v>
      </c>
      <c r="B88" s="186"/>
      <c r="C88" s="178" t="s">
        <v>50</v>
      </c>
      <c r="D88" s="176" t="s">
        <v>7</v>
      </c>
      <c r="E88" s="39" t="s">
        <v>3</v>
      </c>
      <c r="F88" s="39">
        <f>SUM(F89:F92)</f>
        <v>44575.700000000004</v>
      </c>
      <c r="G88" s="39">
        <f t="shared" ref="G88:M88" si="56">SUM(G89:G92)</f>
        <v>2226.9</v>
      </c>
      <c r="H88" s="39">
        <f t="shared" ref="H88" si="57">SUM(H89:H92)</f>
        <v>2745.4999999999995</v>
      </c>
      <c r="I88" s="39">
        <f t="shared" si="56"/>
        <v>16975</v>
      </c>
      <c r="J88" s="43">
        <f t="shared" si="56"/>
        <v>2292.6</v>
      </c>
      <c r="K88" s="33">
        <f t="shared" si="56"/>
        <v>4126.8999999999996</v>
      </c>
      <c r="L88" s="33">
        <f t="shared" si="56"/>
        <v>3103.9</v>
      </c>
      <c r="M88" s="33">
        <f t="shared" si="56"/>
        <v>3104.9</v>
      </c>
      <c r="N88" s="33">
        <f t="shared" ref="N88:R88" si="58">SUM(N89:N92)</f>
        <v>2000</v>
      </c>
      <c r="O88" s="33">
        <f t="shared" si="58"/>
        <v>2000</v>
      </c>
      <c r="P88" s="33">
        <f t="shared" si="58"/>
        <v>2000</v>
      </c>
      <c r="Q88" s="33">
        <f t="shared" si="58"/>
        <v>2000</v>
      </c>
      <c r="R88" s="33">
        <f t="shared" si="58"/>
        <v>2000</v>
      </c>
    </row>
    <row r="89" spans="1:18" ht="17.25" customHeight="1" x14ac:dyDescent="0.25">
      <c r="A89" s="37">
        <v>80</v>
      </c>
      <c r="B89" s="187"/>
      <c r="C89" s="179"/>
      <c r="D89" s="177"/>
      <c r="E89" s="39" t="s">
        <v>4</v>
      </c>
      <c r="F89" s="39">
        <f>SUM(G89:R89)</f>
        <v>0</v>
      </c>
      <c r="G89" s="39">
        <f>G84+G79</f>
        <v>0</v>
      </c>
      <c r="H89" s="39">
        <f t="shared" ref="H89:H92" si="59">H84+H79</f>
        <v>0</v>
      </c>
      <c r="I89" s="39">
        <f t="shared" ref="I89:M89" si="60">I84+I79</f>
        <v>0</v>
      </c>
      <c r="J89" s="43">
        <f t="shared" si="60"/>
        <v>0</v>
      </c>
      <c r="K89" s="39">
        <f t="shared" si="60"/>
        <v>0</v>
      </c>
      <c r="L89" s="39">
        <f t="shared" si="60"/>
        <v>0</v>
      </c>
      <c r="M89" s="39">
        <f t="shared" si="60"/>
        <v>0</v>
      </c>
      <c r="N89" s="145">
        <f t="shared" ref="N89:R89" si="61">N84+N79</f>
        <v>0</v>
      </c>
      <c r="O89" s="145">
        <f t="shared" si="61"/>
        <v>0</v>
      </c>
      <c r="P89" s="145">
        <f t="shared" si="61"/>
        <v>0</v>
      </c>
      <c r="Q89" s="145">
        <f t="shared" si="61"/>
        <v>0</v>
      </c>
      <c r="R89" s="145">
        <f t="shared" si="61"/>
        <v>0</v>
      </c>
    </row>
    <row r="90" spans="1:18" ht="17.25" customHeight="1" x14ac:dyDescent="0.25">
      <c r="A90" s="37">
        <v>81</v>
      </c>
      <c r="B90" s="187"/>
      <c r="C90" s="179"/>
      <c r="D90" s="177"/>
      <c r="E90" s="39" t="s">
        <v>5</v>
      </c>
      <c r="F90" s="39">
        <f>SUM(G90:R90)</f>
        <v>10180.9</v>
      </c>
      <c r="G90" s="39">
        <f>G85+G80</f>
        <v>795.4</v>
      </c>
      <c r="H90" s="39">
        <f t="shared" si="59"/>
        <v>2283.8999999999996</v>
      </c>
      <c r="I90" s="39">
        <f t="shared" ref="I90:M90" si="62">I85+I80</f>
        <v>2175.6</v>
      </c>
      <c r="J90" s="43">
        <f>J85+J80</f>
        <v>1146.3</v>
      </c>
      <c r="K90" s="33">
        <f t="shared" si="62"/>
        <v>1570.8999999999999</v>
      </c>
      <c r="L90" s="33">
        <f t="shared" si="62"/>
        <v>1103.9000000000001</v>
      </c>
      <c r="M90" s="33">
        <f t="shared" si="62"/>
        <v>1104.9000000000001</v>
      </c>
      <c r="N90" s="33">
        <f t="shared" ref="N90:R90" si="63">N85+N80</f>
        <v>0</v>
      </c>
      <c r="O90" s="33">
        <f t="shared" si="63"/>
        <v>0</v>
      </c>
      <c r="P90" s="33">
        <f t="shared" si="63"/>
        <v>0</v>
      </c>
      <c r="Q90" s="33">
        <f t="shared" si="63"/>
        <v>0</v>
      </c>
      <c r="R90" s="33">
        <f t="shared" si="63"/>
        <v>0</v>
      </c>
    </row>
    <row r="91" spans="1:18" ht="17.25" customHeight="1" x14ac:dyDescent="0.25">
      <c r="A91" s="37">
        <v>82</v>
      </c>
      <c r="B91" s="187"/>
      <c r="C91" s="179"/>
      <c r="D91" s="177"/>
      <c r="E91" s="39" t="s">
        <v>6</v>
      </c>
      <c r="F91" s="39">
        <f>SUM(G91:R91)</f>
        <v>34394.800000000003</v>
      </c>
      <c r="G91" s="39">
        <f>G86+G81</f>
        <v>1431.5</v>
      </c>
      <c r="H91" s="39">
        <f t="shared" si="59"/>
        <v>461.6</v>
      </c>
      <c r="I91" s="39">
        <f t="shared" ref="I91:M91" si="64">I86+I81</f>
        <v>14799.4</v>
      </c>
      <c r="J91" s="43">
        <f t="shared" si="64"/>
        <v>1146.3</v>
      </c>
      <c r="K91" s="33">
        <f t="shared" si="64"/>
        <v>2556</v>
      </c>
      <c r="L91" s="33">
        <f t="shared" si="64"/>
        <v>2000</v>
      </c>
      <c r="M91" s="33">
        <f t="shared" si="64"/>
        <v>2000</v>
      </c>
      <c r="N91" s="33">
        <f t="shared" ref="N91:R91" si="65">N86+N81</f>
        <v>2000</v>
      </c>
      <c r="O91" s="33">
        <f t="shared" si="65"/>
        <v>2000</v>
      </c>
      <c r="P91" s="33">
        <f t="shared" si="65"/>
        <v>2000</v>
      </c>
      <c r="Q91" s="33">
        <f t="shared" si="65"/>
        <v>2000</v>
      </c>
      <c r="R91" s="33">
        <f t="shared" si="65"/>
        <v>2000</v>
      </c>
    </row>
    <row r="92" spans="1:18" ht="32.25" customHeight="1" x14ac:dyDescent="0.25">
      <c r="A92" s="37">
        <v>83</v>
      </c>
      <c r="B92" s="188"/>
      <c r="C92" s="180"/>
      <c r="D92" s="185"/>
      <c r="E92" s="39" t="s">
        <v>55</v>
      </c>
      <c r="F92" s="39">
        <f>SUM(G92:R92)</f>
        <v>0</v>
      </c>
      <c r="G92" s="39">
        <f>G87+G82</f>
        <v>0</v>
      </c>
      <c r="H92" s="39">
        <f t="shared" si="59"/>
        <v>0</v>
      </c>
      <c r="I92" s="39">
        <f t="shared" ref="I92:M92" si="66">I87+I82</f>
        <v>0</v>
      </c>
      <c r="J92" s="43">
        <f t="shared" si="66"/>
        <v>0</v>
      </c>
      <c r="K92" s="39">
        <f t="shared" si="66"/>
        <v>0</v>
      </c>
      <c r="L92" s="39">
        <f t="shared" si="66"/>
        <v>0</v>
      </c>
      <c r="M92" s="39">
        <f t="shared" si="66"/>
        <v>0</v>
      </c>
      <c r="N92" s="145">
        <f t="shared" ref="N92:R92" si="67">N87+N82</f>
        <v>0</v>
      </c>
      <c r="O92" s="145">
        <f t="shared" si="67"/>
        <v>0</v>
      </c>
      <c r="P92" s="145">
        <f t="shared" si="67"/>
        <v>0</v>
      </c>
      <c r="Q92" s="145">
        <f t="shared" si="67"/>
        <v>0</v>
      </c>
      <c r="R92" s="145">
        <f t="shared" si="67"/>
        <v>0</v>
      </c>
    </row>
    <row r="93" spans="1:18" x14ac:dyDescent="0.25">
      <c r="A93" s="37">
        <v>84</v>
      </c>
      <c r="B93" s="186" t="s">
        <v>39</v>
      </c>
      <c r="C93" s="178" t="s">
        <v>44</v>
      </c>
      <c r="D93" s="176" t="s">
        <v>11</v>
      </c>
      <c r="E93" s="39" t="s">
        <v>3</v>
      </c>
      <c r="F93" s="39">
        <f>SUM(F94:F97)</f>
        <v>150</v>
      </c>
      <c r="G93" s="39">
        <f t="shared" ref="G93:M93" si="68">SUM(G94:G97)</f>
        <v>0</v>
      </c>
      <c r="H93" s="39">
        <f t="shared" ref="H93" si="69">SUM(H94:H97)</f>
        <v>0</v>
      </c>
      <c r="I93" s="39">
        <f t="shared" si="68"/>
        <v>0</v>
      </c>
      <c r="J93" s="43">
        <f t="shared" si="68"/>
        <v>0</v>
      </c>
      <c r="K93" s="39">
        <f t="shared" si="68"/>
        <v>0</v>
      </c>
      <c r="L93" s="39">
        <f t="shared" si="68"/>
        <v>0</v>
      </c>
      <c r="M93" s="39">
        <f t="shared" si="68"/>
        <v>0</v>
      </c>
      <c r="N93" s="145">
        <f t="shared" ref="N93:R93" si="70">SUM(N94:N97)</f>
        <v>30</v>
      </c>
      <c r="O93" s="145">
        <f t="shared" si="70"/>
        <v>30</v>
      </c>
      <c r="P93" s="145">
        <f t="shared" si="70"/>
        <v>30</v>
      </c>
      <c r="Q93" s="145">
        <f t="shared" si="70"/>
        <v>30</v>
      </c>
      <c r="R93" s="145">
        <f t="shared" si="70"/>
        <v>30</v>
      </c>
    </row>
    <row r="94" spans="1:18" ht="15.75" customHeight="1" x14ac:dyDescent="0.25">
      <c r="A94" s="37">
        <v>85</v>
      </c>
      <c r="B94" s="187"/>
      <c r="C94" s="179"/>
      <c r="D94" s="177"/>
      <c r="E94" s="39" t="s">
        <v>4</v>
      </c>
      <c r="F94" s="39">
        <f>SUM(G94:R94)</f>
        <v>0</v>
      </c>
      <c r="G94" s="39">
        <v>0</v>
      </c>
      <c r="H94" s="39">
        <v>0</v>
      </c>
      <c r="I94" s="39">
        <v>0</v>
      </c>
      <c r="J94" s="43">
        <v>0</v>
      </c>
      <c r="K94" s="39">
        <v>0</v>
      </c>
      <c r="L94" s="39">
        <v>0</v>
      </c>
      <c r="M94" s="39">
        <v>0</v>
      </c>
      <c r="N94" s="145">
        <v>0</v>
      </c>
      <c r="O94" s="145">
        <v>0</v>
      </c>
      <c r="P94" s="145">
        <v>0</v>
      </c>
      <c r="Q94" s="145">
        <v>0</v>
      </c>
      <c r="R94" s="145">
        <v>0</v>
      </c>
    </row>
    <row r="95" spans="1:18" ht="15.75" customHeight="1" x14ac:dyDescent="0.25">
      <c r="A95" s="37">
        <v>86</v>
      </c>
      <c r="B95" s="187"/>
      <c r="C95" s="179"/>
      <c r="D95" s="177"/>
      <c r="E95" s="39" t="s">
        <v>5</v>
      </c>
      <c r="F95" s="39">
        <f>SUM(G95:R95)</f>
        <v>0</v>
      </c>
      <c r="G95" s="39">
        <v>0</v>
      </c>
      <c r="H95" s="39">
        <v>0</v>
      </c>
      <c r="I95" s="39">
        <v>0</v>
      </c>
      <c r="J95" s="43">
        <v>0</v>
      </c>
      <c r="K95" s="39">
        <v>0</v>
      </c>
      <c r="L95" s="39">
        <v>0</v>
      </c>
      <c r="M95" s="39">
        <v>0</v>
      </c>
      <c r="N95" s="145">
        <v>0</v>
      </c>
      <c r="O95" s="145">
        <v>0</v>
      </c>
      <c r="P95" s="145">
        <v>0</v>
      </c>
      <c r="Q95" s="145">
        <v>0</v>
      </c>
      <c r="R95" s="145">
        <v>0</v>
      </c>
    </row>
    <row r="96" spans="1:18" ht="15.75" customHeight="1" x14ac:dyDescent="0.25">
      <c r="A96" s="37">
        <v>87</v>
      </c>
      <c r="B96" s="187"/>
      <c r="C96" s="179"/>
      <c r="D96" s="177"/>
      <c r="E96" s="39" t="s">
        <v>6</v>
      </c>
      <c r="F96" s="39">
        <f>SUM(G96:R96)</f>
        <v>150</v>
      </c>
      <c r="G96" s="39">
        <v>0</v>
      </c>
      <c r="H96" s="39">
        <v>0</v>
      </c>
      <c r="I96" s="39">
        <v>0</v>
      </c>
      <c r="J96" s="1">
        <v>0</v>
      </c>
      <c r="K96" s="1">
        <v>0</v>
      </c>
      <c r="L96" s="1">
        <v>0</v>
      </c>
      <c r="M96" s="1">
        <v>0</v>
      </c>
      <c r="N96" s="1">
        <v>30</v>
      </c>
      <c r="O96" s="1">
        <v>30</v>
      </c>
      <c r="P96" s="1">
        <v>30</v>
      </c>
      <c r="Q96" s="1">
        <v>30</v>
      </c>
      <c r="R96" s="1">
        <v>30</v>
      </c>
    </row>
    <row r="97" spans="1:18" ht="33.75" customHeight="1" x14ac:dyDescent="0.25">
      <c r="A97" s="37">
        <v>88</v>
      </c>
      <c r="B97" s="188"/>
      <c r="C97" s="180"/>
      <c r="D97" s="185"/>
      <c r="E97" s="39" t="s">
        <v>55</v>
      </c>
      <c r="F97" s="39">
        <f>SUM(G97:R97)</f>
        <v>0</v>
      </c>
      <c r="G97" s="39">
        <v>0</v>
      </c>
      <c r="H97" s="39">
        <v>0</v>
      </c>
      <c r="I97" s="39">
        <v>0</v>
      </c>
      <c r="J97" s="43">
        <v>0</v>
      </c>
      <c r="K97" s="39">
        <v>0</v>
      </c>
      <c r="L97" s="39">
        <v>0</v>
      </c>
      <c r="M97" s="39">
        <v>0</v>
      </c>
      <c r="N97" s="145">
        <v>0</v>
      </c>
      <c r="O97" s="145">
        <v>0</v>
      </c>
      <c r="P97" s="145">
        <v>0</v>
      </c>
      <c r="Q97" s="145">
        <v>0</v>
      </c>
      <c r="R97" s="145">
        <v>0</v>
      </c>
    </row>
    <row r="98" spans="1:18" x14ac:dyDescent="0.25">
      <c r="A98" s="37">
        <v>89</v>
      </c>
      <c r="B98" s="186" t="s">
        <v>40</v>
      </c>
      <c r="C98" s="178" t="s">
        <v>45</v>
      </c>
      <c r="D98" s="176" t="s">
        <v>12</v>
      </c>
      <c r="E98" s="39" t="s">
        <v>3</v>
      </c>
      <c r="F98" s="39">
        <f>SUM(F99:F102)</f>
        <v>342.4</v>
      </c>
      <c r="G98" s="39">
        <f t="shared" ref="G98:M98" si="71">SUM(G99:G102)</f>
        <v>0</v>
      </c>
      <c r="H98" s="39">
        <f t="shared" ref="H98" si="72">SUM(H99:H102)</f>
        <v>0</v>
      </c>
      <c r="I98" s="39">
        <f t="shared" si="71"/>
        <v>42.4</v>
      </c>
      <c r="J98" s="43">
        <f t="shared" si="71"/>
        <v>0</v>
      </c>
      <c r="K98" s="33">
        <f t="shared" si="71"/>
        <v>50</v>
      </c>
      <c r="L98" s="39">
        <f t="shared" si="71"/>
        <v>0</v>
      </c>
      <c r="M98" s="33">
        <f t="shared" si="71"/>
        <v>0</v>
      </c>
      <c r="N98" s="33">
        <f t="shared" ref="N98:R98" si="73">SUM(N99:N102)</f>
        <v>50</v>
      </c>
      <c r="O98" s="33">
        <f t="shared" si="73"/>
        <v>50</v>
      </c>
      <c r="P98" s="33">
        <f t="shared" si="73"/>
        <v>50</v>
      </c>
      <c r="Q98" s="33">
        <f t="shared" si="73"/>
        <v>50</v>
      </c>
      <c r="R98" s="33">
        <f t="shared" si="73"/>
        <v>50</v>
      </c>
    </row>
    <row r="99" spans="1:18" ht="16.5" customHeight="1" x14ac:dyDescent="0.25">
      <c r="A99" s="37">
        <v>90</v>
      </c>
      <c r="B99" s="187"/>
      <c r="C99" s="179"/>
      <c r="D99" s="177"/>
      <c r="E99" s="39" t="s">
        <v>4</v>
      </c>
      <c r="F99" s="39">
        <f>SUM(G99:R99)</f>
        <v>0</v>
      </c>
      <c r="G99" s="39">
        <v>0</v>
      </c>
      <c r="H99" s="39">
        <v>0</v>
      </c>
      <c r="I99" s="39">
        <v>0</v>
      </c>
      <c r="J99" s="43">
        <v>0</v>
      </c>
      <c r="K99" s="39">
        <v>0</v>
      </c>
      <c r="L99" s="39">
        <v>0</v>
      </c>
      <c r="M99" s="39">
        <v>0</v>
      </c>
      <c r="N99" s="145">
        <v>0</v>
      </c>
      <c r="O99" s="145">
        <v>0</v>
      </c>
      <c r="P99" s="145">
        <v>0</v>
      </c>
      <c r="Q99" s="145">
        <v>0</v>
      </c>
      <c r="R99" s="145">
        <v>0</v>
      </c>
    </row>
    <row r="100" spans="1:18" ht="16.5" customHeight="1" x14ac:dyDescent="0.25">
      <c r="A100" s="37">
        <v>91</v>
      </c>
      <c r="B100" s="187"/>
      <c r="C100" s="179"/>
      <c r="D100" s="177"/>
      <c r="E100" s="39" t="s">
        <v>5</v>
      </c>
      <c r="F100" s="39">
        <f>SUM(G100:R100)</f>
        <v>0</v>
      </c>
      <c r="G100" s="39">
        <v>0</v>
      </c>
      <c r="H100" s="39">
        <v>0</v>
      </c>
      <c r="I100" s="39">
        <v>0</v>
      </c>
      <c r="J100" s="43">
        <v>0</v>
      </c>
      <c r="K100" s="39">
        <v>0</v>
      </c>
      <c r="L100" s="39">
        <v>0</v>
      </c>
      <c r="M100" s="39">
        <v>0</v>
      </c>
      <c r="N100" s="145">
        <v>0</v>
      </c>
      <c r="O100" s="145">
        <v>0</v>
      </c>
      <c r="P100" s="145">
        <v>0</v>
      </c>
      <c r="Q100" s="145">
        <v>0</v>
      </c>
      <c r="R100" s="145">
        <v>0</v>
      </c>
    </row>
    <row r="101" spans="1:18" ht="16.5" customHeight="1" x14ac:dyDescent="0.25">
      <c r="A101" s="37">
        <v>92</v>
      </c>
      <c r="B101" s="187"/>
      <c r="C101" s="179"/>
      <c r="D101" s="177"/>
      <c r="E101" s="39" t="s">
        <v>6</v>
      </c>
      <c r="F101" s="39">
        <f>SUM(G101:R101)</f>
        <v>342.4</v>
      </c>
      <c r="G101" s="39">
        <v>0</v>
      </c>
      <c r="H101" s="39">
        <v>0</v>
      </c>
      <c r="I101" s="39">
        <v>42.4</v>
      </c>
      <c r="J101" s="1">
        <v>0</v>
      </c>
      <c r="K101" s="32">
        <v>50</v>
      </c>
      <c r="L101" s="1">
        <v>0</v>
      </c>
      <c r="M101" s="32">
        <v>0</v>
      </c>
      <c r="N101" s="32">
        <v>50</v>
      </c>
      <c r="O101" s="32">
        <v>50</v>
      </c>
      <c r="P101" s="32">
        <v>50</v>
      </c>
      <c r="Q101" s="32">
        <v>50</v>
      </c>
      <c r="R101" s="32">
        <v>50</v>
      </c>
    </row>
    <row r="102" spans="1:18" ht="34.5" customHeight="1" x14ac:dyDescent="0.25">
      <c r="A102" s="37">
        <v>93</v>
      </c>
      <c r="B102" s="188"/>
      <c r="C102" s="180"/>
      <c r="D102" s="185"/>
      <c r="E102" s="39" t="s">
        <v>55</v>
      </c>
      <c r="F102" s="39">
        <f>SUM(G102:R102)</f>
        <v>0</v>
      </c>
      <c r="G102" s="39">
        <v>0</v>
      </c>
      <c r="H102" s="39">
        <v>0</v>
      </c>
      <c r="I102" s="39">
        <v>0</v>
      </c>
      <c r="J102" s="43">
        <v>0</v>
      </c>
      <c r="K102" s="39">
        <v>0</v>
      </c>
      <c r="L102" s="39">
        <v>0</v>
      </c>
      <c r="M102" s="39">
        <v>0</v>
      </c>
      <c r="N102" s="145">
        <v>0</v>
      </c>
      <c r="O102" s="145">
        <v>0</v>
      </c>
      <c r="P102" s="145">
        <v>0</v>
      </c>
      <c r="Q102" s="145">
        <v>0</v>
      </c>
      <c r="R102" s="145">
        <v>0</v>
      </c>
    </row>
    <row r="103" spans="1:18" x14ac:dyDescent="0.25">
      <c r="A103" s="37">
        <v>94</v>
      </c>
      <c r="B103" s="189" t="s">
        <v>41</v>
      </c>
      <c r="C103" s="178" t="s">
        <v>43</v>
      </c>
      <c r="D103" s="181" t="s">
        <v>11</v>
      </c>
      <c r="E103" s="39" t="s">
        <v>3</v>
      </c>
      <c r="F103" s="39">
        <f>SUM(F104:F107)</f>
        <v>1064627.5</v>
      </c>
      <c r="G103" s="39">
        <f t="shared" ref="G103:M103" si="74">SUM(G104:G107)</f>
        <v>82233.7</v>
      </c>
      <c r="H103" s="39">
        <f t="shared" ref="H103" si="75">SUM(H104:H107)</f>
        <v>80306.200000000012</v>
      </c>
      <c r="I103" s="39">
        <f t="shared" si="74"/>
        <v>87397.7</v>
      </c>
      <c r="J103" s="43">
        <f t="shared" si="74"/>
        <v>73745.399999999994</v>
      </c>
      <c r="K103" s="33">
        <f t="shared" si="74"/>
        <v>97244.5</v>
      </c>
      <c r="L103" s="33">
        <f>SUM(L104:L107)</f>
        <v>93100</v>
      </c>
      <c r="M103" s="33">
        <f t="shared" si="74"/>
        <v>93100</v>
      </c>
      <c r="N103" s="33">
        <f t="shared" ref="N103:R103" si="76">SUM(N104:N107)</f>
        <v>91500</v>
      </c>
      <c r="O103" s="33">
        <f t="shared" si="76"/>
        <v>91500</v>
      </c>
      <c r="P103" s="33">
        <f t="shared" si="76"/>
        <v>91500</v>
      </c>
      <c r="Q103" s="33">
        <f t="shared" si="76"/>
        <v>91500</v>
      </c>
      <c r="R103" s="33">
        <f t="shared" si="76"/>
        <v>91500</v>
      </c>
    </row>
    <row r="104" spans="1:18" ht="18" customHeight="1" x14ac:dyDescent="0.25">
      <c r="A104" s="37">
        <v>95</v>
      </c>
      <c r="B104" s="189"/>
      <c r="C104" s="179"/>
      <c r="D104" s="181"/>
      <c r="E104" s="39" t="s">
        <v>4</v>
      </c>
      <c r="F104" s="39">
        <f>SUM(G104:R104)</f>
        <v>0</v>
      </c>
      <c r="G104" s="39">
        <v>0</v>
      </c>
      <c r="H104" s="39">
        <v>0</v>
      </c>
      <c r="I104" s="39">
        <v>0</v>
      </c>
      <c r="J104" s="43">
        <v>0</v>
      </c>
      <c r="K104" s="39">
        <v>0</v>
      </c>
      <c r="L104" s="39">
        <v>0</v>
      </c>
      <c r="M104" s="39">
        <v>0</v>
      </c>
      <c r="N104" s="145">
        <v>0</v>
      </c>
      <c r="O104" s="145">
        <v>0</v>
      </c>
      <c r="P104" s="145">
        <v>0</v>
      </c>
      <c r="Q104" s="145">
        <v>0</v>
      </c>
      <c r="R104" s="145">
        <v>0</v>
      </c>
    </row>
    <row r="105" spans="1:18" ht="18" customHeight="1" x14ac:dyDescent="0.25">
      <c r="A105" s="37">
        <v>96</v>
      </c>
      <c r="B105" s="189"/>
      <c r="C105" s="179"/>
      <c r="D105" s="181"/>
      <c r="E105" s="39" t="s">
        <v>5</v>
      </c>
      <c r="F105" s="39">
        <f>SUM(G105:R105)</f>
        <v>15002.2</v>
      </c>
      <c r="G105" s="39">
        <f>5115+845</f>
        <v>5960</v>
      </c>
      <c r="H105" s="39">
        <v>1395.9</v>
      </c>
      <c r="I105" s="39">
        <v>7646.3</v>
      </c>
      <c r="J105" s="43">
        <v>0</v>
      </c>
      <c r="K105" s="39">
        <v>0</v>
      </c>
      <c r="L105" s="39">
        <v>0</v>
      </c>
      <c r="M105" s="39">
        <v>0</v>
      </c>
      <c r="N105" s="145">
        <v>0</v>
      </c>
      <c r="O105" s="145">
        <v>0</v>
      </c>
      <c r="P105" s="145">
        <v>0</v>
      </c>
      <c r="Q105" s="145">
        <v>0</v>
      </c>
      <c r="R105" s="145">
        <v>0</v>
      </c>
    </row>
    <row r="106" spans="1:18" ht="18" customHeight="1" x14ac:dyDescent="0.25">
      <c r="A106" s="37">
        <v>97</v>
      </c>
      <c r="B106" s="189"/>
      <c r="C106" s="179"/>
      <c r="D106" s="181"/>
      <c r="E106" s="39" t="s">
        <v>6</v>
      </c>
      <c r="F106" s="39">
        <f>SUM(G106:R106)</f>
        <v>1049625.3</v>
      </c>
      <c r="G106" s="39">
        <v>76273.7</v>
      </c>
      <c r="H106" s="39">
        <f>26648+10463.5+3832+410.1+833+8574.5+2245.9+4544+326.2+1500+1254.7+1282+10471.1+2997.8-H105+150+2930.3+1843.1</f>
        <v>78910.300000000017</v>
      </c>
      <c r="I106" s="39">
        <v>79751.399999999994</v>
      </c>
      <c r="J106" s="43">
        <v>73745.399999999994</v>
      </c>
      <c r="K106" s="33">
        <f>85070+5000+3000+5130.5+200+100+1100+600+300+300-5000+1444</f>
        <v>97244.5</v>
      </c>
      <c r="L106" s="33">
        <f>86000+5500+1000+600</f>
        <v>93100</v>
      </c>
      <c r="M106" s="33">
        <f>86000+5500+1000+600</f>
        <v>93100</v>
      </c>
      <c r="N106" s="33">
        <v>91500</v>
      </c>
      <c r="O106" s="33">
        <v>91500</v>
      </c>
      <c r="P106" s="33">
        <v>91500</v>
      </c>
      <c r="Q106" s="33">
        <v>91500</v>
      </c>
      <c r="R106" s="33">
        <v>91500</v>
      </c>
    </row>
    <row r="107" spans="1:18" ht="33.75" customHeight="1" x14ac:dyDescent="0.25">
      <c r="A107" s="37">
        <v>98</v>
      </c>
      <c r="B107" s="189"/>
      <c r="C107" s="179"/>
      <c r="D107" s="181"/>
      <c r="E107" s="39" t="s">
        <v>55</v>
      </c>
      <c r="F107" s="39">
        <f>SUM(G107:R107)</f>
        <v>0</v>
      </c>
      <c r="G107" s="39">
        <v>0</v>
      </c>
      <c r="H107" s="39">
        <v>0</v>
      </c>
      <c r="I107" s="39">
        <v>0</v>
      </c>
      <c r="J107" s="43">
        <v>0</v>
      </c>
      <c r="K107" s="39">
        <v>0</v>
      </c>
      <c r="L107" s="39">
        <v>0</v>
      </c>
      <c r="M107" s="39">
        <v>0</v>
      </c>
      <c r="N107" s="145">
        <v>0</v>
      </c>
      <c r="O107" s="145">
        <v>0</v>
      </c>
      <c r="P107" s="145">
        <v>0</v>
      </c>
      <c r="Q107" s="145">
        <v>0</v>
      </c>
      <c r="R107" s="145">
        <v>0</v>
      </c>
    </row>
    <row r="108" spans="1:18" x14ac:dyDescent="0.25">
      <c r="A108" s="37">
        <v>99</v>
      </c>
      <c r="B108" s="189"/>
      <c r="C108" s="179"/>
      <c r="D108" s="177" t="s">
        <v>12</v>
      </c>
      <c r="E108" s="39" t="s">
        <v>3</v>
      </c>
      <c r="F108" s="39">
        <f>SUM(F109:F112)</f>
        <v>10042.799999999999</v>
      </c>
      <c r="G108" s="39">
        <f t="shared" ref="G108:M108" si="77">SUM(G109:G112)</f>
        <v>4152.8</v>
      </c>
      <c r="H108" s="39">
        <f t="shared" ref="H108" si="78">SUM(H109:H112)</f>
        <v>3170</v>
      </c>
      <c r="I108" s="39">
        <f t="shared" si="77"/>
        <v>2620</v>
      </c>
      <c r="J108" s="43">
        <f t="shared" si="77"/>
        <v>100</v>
      </c>
      <c r="K108" s="33">
        <f t="shared" si="77"/>
        <v>0</v>
      </c>
      <c r="L108" s="33">
        <f t="shared" si="77"/>
        <v>0</v>
      </c>
      <c r="M108" s="33">
        <f t="shared" si="77"/>
        <v>0</v>
      </c>
      <c r="N108" s="33">
        <f t="shared" ref="N108:R108" si="79">SUM(N109:N112)</f>
        <v>0</v>
      </c>
      <c r="O108" s="33">
        <f t="shared" si="79"/>
        <v>0</v>
      </c>
      <c r="P108" s="33">
        <f t="shared" si="79"/>
        <v>0</v>
      </c>
      <c r="Q108" s="33">
        <f t="shared" si="79"/>
        <v>0</v>
      </c>
      <c r="R108" s="33">
        <f t="shared" si="79"/>
        <v>0</v>
      </c>
    </row>
    <row r="109" spans="1:18" ht="17.25" customHeight="1" x14ac:dyDescent="0.25">
      <c r="A109" s="37">
        <v>100</v>
      </c>
      <c r="B109" s="189"/>
      <c r="C109" s="179"/>
      <c r="D109" s="177"/>
      <c r="E109" s="39" t="s">
        <v>4</v>
      </c>
      <c r="F109" s="39">
        <f>SUM(G109:R109)</f>
        <v>0</v>
      </c>
      <c r="G109" s="39">
        <v>0</v>
      </c>
      <c r="H109" s="39">
        <v>0</v>
      </c>
      <c r="I109" s="39">
        <v>0</v>
      </c>
      <c r="J109" s="43">
        <v>0</v>
      </c>
      <c r="K109" s="39">
        <v>0</v>
      </c>
      <c r="L109" s="39">
        <v>0</v>
      </c>
      <c r="M109" s="39">
        <v>0</v>
      </c>
      <c r="N109" s="145">
        <v>0</v>
      </c>
      <c r="O109" s="145">
        <v>0</v>
      </c>
      <c r="P109" s="145">
        <v>0</v>
      </c>
      <c r="Q109" s="145">
        <v>0</v>
      </c>
      <c r="R109" s="145">
        <v>0</v>
      </c>
    </row>
    <row r="110" spans="1:18" ht="17.25" customHeight="1" x14ac:dyDescent="0.25">
      <c r="A110" s="37">
        <v>101</v>
      </c>
      <c r="B110" s="189"/>
      <c r="C110" s="179"/>
      <c r="D110" s="177"/>
      <c r="E110" s="39" t="s">
        <v>5</v>
      </c>
      <c r="F110" s="39">
        <f>SUM(G110:R110)</f>
        <v>0</v>
      </c>
      <c r="G110" s="39">
        <v>0</v>
      </c>
      <c r="H110" s="39">
        <v>0</v>
      </c>
      <c r="I110" s="39">
        <v>0</v>
      </c>
      <c r="J110" s="43">
        <v>0</v>
      </c>
      <c r="K110" s="39">
        <v>0</v>
      </c>
      <c r="L110" s="39">
        <v>0</v>
      </c>
      <c r="M110" s="39">
        <v>0</v>
      </c>
      <c r="N110" s="145">
        <v>0</v>
      </c>
      <c r="O110" s="145">
        <v>0</v>
      </c>
      <c r="P110" s="145">
        <v>0</v>
      </c>
      <c r="Q110" s="145">
        <v>0</v>
      </c>
      <c r="R110" s="145">
        <v>0</v>
      </c>
    </row>
    <row r="111" spans="1:18" ht="17.25" customHeight="1" x14ac:dyDescent="0.25">
      <c r="A111" s="37">
        <v>102</v>
      </c>
      <c r="B111" s="189"/>
      <c r="C111" s="179"/>
      <c r="D111" s="177"/>
      <c r="E111" s="39" t="s">
        <v>6</v>
      </c>
      <c r="F111" s="39">
        <f>SUM(G111:R111)</f>
        <v>10042.799999999999</v>
      </c>
      <c r="G111" s="39">
        <f>2200+8425-8425+4500-4185+1000+952.8-315</f>
        <v>4152.8</v>
      </c>
      <c r="H111" s="39">
        <f>200+100+1000+520+800-1000+1000+550</f>
        <v>3170</v>
      </c>
      <c r="I111" s="39">
        <f>200+100+1000+520+800</f>
        <v>2620</v>
      </c>
      <c r="J111" s="43">
        <v>100</v>
      </c>
      <c r="K111" s="33">
        <v>0</v>
      </c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</row>
    <row r="112" spans="1:18" ht="33.75" customHeight="1" x14ac:dyDescent="0.25">
      <c r="A112" s="37">
        <v>103</v>
      </c>
      <c r="B112" s="189"/>
      <c r="C112" s="179"/>
      <c r="D112" s="185"/>
      <c r="E112" s="39" t="s">
        <v>55</v>
      </c>
      <c r="F112" s="39">
        <f>SUM(G112:R112)</f>
        <v>0</v>
      </c>
      <c r="G112" s="39">
        <v>0</v>
      </c>
      <c r="H112" s="39">
        <v>0</v>
      </c>
      <c r="I112" s="39">
        <v>0</v>
      </c>
      <c r="J112" s="43">
        <v>0</v>
      </c>
      <c r="K112" s="39">
        <v>0</v>
      </c>
      <c r="L112" s="39">
        <v>0</v>
      </c>
      <c r="M112" s="39">
        <v>0</v>
      </c>
      <c r="N112" s="145">
        <v>0</v>
      </c>
      <c r="O112" s="145">
        <v>0</v>
      </c>
      <c r="P112" s="145">
        <v>0</v>
      </c>
      <c r="Q112" s="145">
        <v>0</v>
      </c>
      <c r="R112" s="145">
        <v>0</v>
      </c>
    </row>
    <row r="113" spans="1:18" x14ac:dyDescent="0.25">
      <c r="A113" s="37">
        <v>104</v>
      </c>
      <c r="B113" s="189"/>
      <c r="C113" s="179"/>
      <c r="D113" s="176" t="s">
        <v>58</v>
      </c>
      <c r="E113" s="39" t="s">
        <v>3</v>
      </c>
      <c r="F113" s="39">
        <f>SUM(F114:F117)</f>
        <v>9248.4</v>
      </c>
      <c r="G113" s="39">
        <f t="shared" ref="G113:M113" si="80">SUM(G114:G117)</f>
        <v>1321.2</v>
      </c>
      <c r="H113" s="39">
        <f t="shared" si="80"/>
        <v>1321.2</v>
      </c>
      <c r="I113" s="39">
        <f t="shared" si="80"/>
        <v>1321.2</v>
      </c>
      <c r="J113" s="43">
        <f t="shared" si="80"/>
        <v>1321.2</v>
      </c>
      <c r="K113" s="39">
        <f t="shared" si="80"/>
        <v>1321.2</v>
      </c>
      <c r="L113" s="39">
        <f t="shared" si="80"/>
        <v>1321.2</v>
      </c>
      <c r="M113" s="33">
        <f t="shared" si="80"/>
        <v>1321.2</v>
      </c>
      <c r="N113" s="33">
        <f t="shared" ref="N113:R113" si="81">SUM(N114:N117)</f>
        <v>0</v>
      </c>
      <c r="O113" s="33">
        <f t="shared" si="81"/>
        <v>0</v>
      </c>
      <c r="P113" s="33">
        <f t="shared" si="81"/>
        <v>0</v>
      </c>
      <c r="Q113" s="33">
        <f t="shared" si="81"/>
        <v>0</v>
      </c>
      <c r="R113" s="33">
        <f t="shared" si="81"/>
        <v>0</v>
      </c>
    </row>
    <row r="114" spans="1:18" ht="15" customHeight="1" x14ac:dyDescent="0.25">
      <c r="A114" s="37">
        <v>105</v>
      </c>
      <c r="B114" s="189"/>
      <c r="C114" s="179"/>
      <c r="D114" s="177"/>
      <c r="E114" s="39" t="s">
        <v>4</v>
      </c>
      <c r="F114" s="39">
        <f>SUM(G114:R114)</f>
        <v>0</v>
      </c>
      <c r="G114" s="39">
        <f>0</f>
        <v>0</v>
      </c>
      <c r="H114" s="39">
        <f>0</f>
        <v>0</v>
      </c>
      <c r="I114" s="39">
        <f>0</f>
        <v>0</v>
      </c>
      <c r="J114" s="43">
        <f>0</f>
        <v>0</v>
      </c>
      <c r="K114" s="39">
        <f>0</f>
        <v>0</v>
      </c>
      <c r="L114" s="39">
        <f>0</f>
        <v>0</v>
      </c>
      <c r="M114" s="39">
        <f>0</f>
        <v>0</v>
      </c>
      <c r="N114" s="145">
        <v>0</v>
      </c>
      <c r="O114" s="145">
        <v>0</v>
      </c>
      <c r="P114" s="145">
        <v>0</v>
      </c>
      <c r="Q114" s="145">
        <v>0</v>
      </c>
      <c r="R114" s="145">
        <v>0</v>
      </c>
    </row>
    <row r="115" spans="1:18" ht="15" customHeight="1" x14ac:dyDescent="0.25">
      <c r="A115" s="37">
        <v>106</v>
      </c>
      <c r="B115" s="189"/>
      <c r="C115" s="179"/>
      <c r="D115" s="177"/>
      <c r="E115" s="39" t="s">
        <v>5</v>
      </c>
      <c r="F115" s="39">
        <f>SUM(G115:R115)</f>
        <v>9248.4</v>
      </c>
      <c r="G115" s="39">
        <v>1321.2</v>
      </c>
      <c r="H115" s="39">
        <v>1321.2</v>
      </c>
      <c r="I115" s="39">
        <v>1321.2</v>
      </c>
      <c r="J115" s="43">
        <v>1321.2</v>
      </c>
      <c r="K115" s="39">
        <v>1321.2</v>
      </c>
      <c r="L115" s="39">
        <v>1321.2</v>
      </c>
      <c r="M115" s="33">
        <v>1321.2</v>
      </c>
      <c r="N115" s="145">
        <v>0</v>
      </c>
      <c r="O115" s="145">
        <v>0</v>
      </c>
      <c r="P115" s="145">
        <v>0</v>
      </c>
      <c r="Q115" s="145">
        <v>0</v>
      </c>
      <c r="R115" s="145">
        <v>0</v>
      </c>
    </row>
    <row r="116" spans="1:18" x14ac:dyDescent="0.25">
      <c r="A116" s="37">
        <v>107</v>
      </c>
      <c r="B116" s="189"/>
      <c r="C116" s="179"/>
      <c r="D116" s="177"/>
      <c r="E116" s="39" t="s">
        <v>6</v>
      </c>
      <c r="F116" s="39">
        <f>SUM(G116:R116)</f>
        <v>0</v>
      </c>
      <c r="G116" s="39">
        <f>0</f>
        <v>0</v>
      </c>
      <c r="H116" s="39">
        <f>0</f>
        <v>0</v>
      </c>
      <c r="I116" s="39">
        <f>0</f>
        <v>0</v>
      </c>
      <c r="J116" s="43">
        <f>0</f>
        <v>0</v>
      </c>
      <c r="K116" s="39">
        <f>0</f>
        <v>0</v>
      </c>
      <c r="L116" s="39">
        <f>0</f>
        <v>0</v>
      </c>
      <c r="M116" s="39">
        <f>0</f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</row>
    <row r="117" spans="1:18" ht="36" customHeight="1" x14ac:dyDescent="0.25">
      <c r="A117" s="37">
        <v>108</v>
      </c>
      <c r="B117" s="189"/>
      <c r="C117" s="179"/>
      <c r="D117" s="185"/>
      <c r="E117" s="39" t="s">
        <v>55</v>
      </c>
      <c r="F117" s="39">
        <f>SUM(G117:R117)</f>
        <v>0</v>
      </c>
      <c r="G117" s="39">
        <f>0</f>
        <v>0</v>
      </c>
      <c r="H117" s="39">
        <f>0</f>
        <v>0</v>
      </c>
      <c r="I117" s="39">
        <f>0</f>
        <v>0</v>
      </c>
      <c r="J117" s="43">
        <f>0</f>
        <v>0</v>
      </c>
      <c r="K117" s="39">
        <f>0</f>
        <v>0</v>
      </c>
      <c r="L117" s="39">
        <f>0</f>
        <v>0</v>
      </c>
      <c r="M117" s="39">
        <f>0</f>
        <v>0</v>
      </c>
      <c r="N117" s="145">
        <v>0</v>
      </c>
      <c r="O117" s="145">
        <v>0</v>
      </c>
      <c r="P117" s="145">
        <v>0</v>
      </c>
      <c r="Q117" s="145">
        <v>0</v>
      </c>
      <c r="R117" s="145">
        <v>0</v>
      </c>
    </row>
    <row r="118" spans="1:18" x14ac:dyDescent="0.25">
      <c r="A118" s="37">
        <v>109</v>
      </c>
      <c r="B118" s="189"/>
      <c r="C118" s="179"/>
      <c r="D118" s="176" t="s">
        <v>57</v>
      </c>
      <c r="E118" s="39" t="s">
        <v>3</v>
      </c>
      <c r="F118" s="39">
        <f>SUM(F119:F122)</f>
        <v>238</v>
      </c>
      <c r="G118" s="39">
        <f t="shared" ref="G118:M118" si="82">SUM(G119:G122)</f>
        <v>34</v>
      </c>
      <c r="H118" s="39">
        <f t="shared" si="82"/>
        <v>34</v>
      </c>
      <c r="I118" s="39">
        <f t="shared" si="82"/>
        <v>34</v>
      </c>
      <c r="J118" s="43">
        <f t="shared" si="82"/>
        <v>34</v>
      </c>
      <c r="K118" s="39">
        <f t="shared" si="82"/>
        <v>34</v>
      </c>
      <c r="L118" s="39">
        <f t="shared" si="82"/>
        <v>34</v>
      </c>
      <c r="M118" s="33">
        <f t="shared" si="82"/>
        <v>34</v>
      </c>
      <c r="N118" s="33">
        <f t="shared" ref="N118:R118" si="83">SUM(N119:N122)</f>
        <v>0</v>
      </c>
      <c r="O118" s="33">
        <f t="shared" si="83"/>
        <v>0</v>
      </c>
      <c r="P118" s="33">
        <f t="shared" si="83"/>
        <v>0</v>
      </c>
      <c r="Q118" s="33">
        <f t="shared" si="83"/>
        <v>0</v>
      </c>
      <c r="R118" s="33">
        <f t="shared" si="83"/>
        <v>0</v>
      </c>
    </row>
    <row r="119" spans="1:18" ht="18" customHeight="1" x14ac:dyDescent="0.25">
      <c r="A119" s="37">
        <v>110</v>
      </c>
      <c r="B119" s="189"/>
      <c r="C119" s="179"/>
      <c r="D119" s="177"/>
      <c r="E119" s="39" t="s">
        <v>4</v>
      </c>
      <c r="F119" s="39">
        <f>SUM(G119:R119)</f>
        <v>0</v>
      </c>
      <c r="G119" s="39">
        <f>0</f>
        <v>0</v>
      </c>
      <c r="H119" s="39">
        <f>0</f>
        <v>0</v>
      </c>
      <c r="I119" s="39">
        <f>0</f>
        <v>0</v>
      </c>
      <c r="J119" s="43">
        <f>0</f>
        <v>0</v>
      </c>
      <c r="K119" s="39">
        <f>0</f>
        <v>0</v>
      </c>
      <c r="L119" s="39">
        <f>0</f>
        <v>0</v>
      </c>
      <c r="M119" s="39">
        <f>0</f>
        <v>0</v>
      </c>
      <c r="N119" s="145">
        <v>0</v>
      </c>
      <c r="O119" s="145">
        <v>0</v>
      </c>
      <c r="P119" s="145">
        <v>0</v>
      </c>
      <c r="Q119" s="145">
        <v>0</v>
      </c>
      <c r="R119" s="145">
        <v>0</v>
      </c>
    </row>
    <row r="120" spans="1:18" ht="18" customHeight="1" x14ac:dyDescent="0.25">
      <c r="A120" s="37">
        <v>111</v>
      </c>
      <c r="B120" s="189"/>
      <c r="C120" s="179"/>
      <c r="D120" s="177"/>
      <c r="E120" s="39" t="s">
        <v>5</v>
      </c>
      <c r="F120" s="39">
        <f>SUM(G120:R120)</f>
        <v>238</v>
      </c>
      <c r="G120" s="39">
        <v>34</v>
      </c>
      <c r="H120" s="39">
        <v>34</v>
      </c>
      <c r="I120" s="39">
        <v>34</v>
      </c>
      <c r="J120" s="43">
        <v>34</v>
      </c>
      <c r="K120" s="39">
        <v>34</v>
      </c>
      <c r="L120" s="39">
        <v>34</v>
      </c>
      <c r="M120" s="33">
        <v>34</v>
      </c>
      <c r="N120" s="145">
        <v>0</v>
      </c>
      <c r="O120" s="145">
        <v>0</v>
      </c>
      <c r="P120" s="145">
        <v>0</v>
      </c>
      <c r="Q120" s="145">
        <v>0</v>
      </c>
      <c r="R120" s="145">
        <v>0</v>
      </c>
    </row>
    <row r="121" spans="1:18" x14ac:dyDescent="0.25">
      <c r="A121" s="37">
        <v>112</v>
      </c>
      <c r="B121" s="189"/>
      <c r="C121" s="179"/>
      <c r="D121" s="177"/>
      <c r="E121" s="39" t="s">
        <v>6</v>
      </c>
      <c r="F121" s="39">
        <f>SUM(G121:R121)</f>
        <v>0</v>
      </c>
      <c r="G121" s="39">
        <f>0</f>
        <v>0</v>
      </c>
      <c r="H121" s="39">
        <f>0</f>
        <v>0</v>
      </c>
      <c r="I121" s="39">
        <f>0</f>
        <v>0</v>
      </c>
      <c r="J121" s="43">
        <f>0</f>
        <v>0</v>
      </c>
      <c r="K121" s="39">
        <f>0</f>
        <v>0</v>
      </c>
      <c r="L121" s="39">
        <f>0</f>
        <v>0</v>
      </c>
      <c r="M121" s="39">
        <f>0</f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</row>
    <row r="122" spans="1:18" ht="37.5" customHeight="1" x14ac:dyDescent="0.25">
      <c r="A122" s="37">
        <v>113</v>
      </c>
      <c r="B122" s="189"/>
      <c r="C122" s="180"/>
      <c r="D122" s="177"/>
      <c r="E122" s="39" t="s">
        <v>55</v>
      </c>
      <c r="F122" s="39">
        <f>SUM(G122:R122)</f>
        <v>0</v>
      </c>
      <c r="G122" s="39">
        <f>0</f>
        <v>0</v>
      </c>
      <c r="H122" s="39">
        <f>0</f>
        <v>0</v>
      </c>
      <c r="I122" s="39">
        <f>0</f>
        <v>0</v>
      </c>
      <c r="J122" s="43">
        <f>0</f>
        <v>0</v>
      </c>
      <c r="K122" s="39">
        <f>0</f>
        <v>0</v>
      </c>
      <c r="L122" s="39">
        <f>0</f>
        <v>0</v>
      </c>
      <c r="M122" s="39">
        <f>0</f>
        <v>0</v>
      </c>
      <c r="N122" s="145">
        <v>0</v>
      </c>
      <c r="O122" s="145">
        <v>0</v>
      </c>
      <c r="P122" s="145">
        <v>0</v>
      </c>
      <c r="Q122" s="145">
        <v>0</v>
      </c>
      <c r="R122" s="145">
        <v>0</v>
      </c>
    </row>
    <row r="123" spans="1:18" ht="17.25" customHeight="1" x14ac:dyDescent="0.25">
      <c r="A123" s="37">
        <v>114</v>
      </c>
      <c r="B123" s="186"/>
      <c r="C123" s="178" t="s">
        <v>51</v>
      </c>
      <c r="D123" s="181" t="s">
        <v>7</v>
      </c>
      <c r="E123" s="39" t="s">
        <v>3</v>
      </c>
      <c r="F123" s="39">
        <f>SUM(F124:F127)</f>
        <v>1084156.7000000002</v>
      </c>
      <c r="G123" s="39">
        <f t="shared" ref="G123:M123" si="84">SUM(G124:G127)</f>
        <v>87741.7</v>
      </c>
      <c r="H123" s="39">
        <f t="shared" si="84"/>
        <v>84831.400000000023</v>
      </c>
      <c r="I123" s="39">
        <f t="shared" si="84"/>
        <v>91372.9</v>
      </c>
      <c r="J123" s="43">
        <f t="shared" si="84"/>
        <v>75200.599999999991</v>
      </c>
      <c r="K123" s="33">
        <f t="shared" si="84"/>
        <v>98599.7</v>
      </c>
      <c r="L123" s="33">
        <f t="shared" si="84"/>
        <v>94455.2</v>
      </c>
      <c r="M123" s="33">
        <f t="shared" si="84"/>
        <v>94455.2</v>
      </c>
      <c r="N123" s="33">
        <f t="shared" ref="N123:R123" si="85">SUM(N124:N127)</f>
        <v>91500</v>
      </c>
      <c r="O123" s="33">
        <f t="shared" si="85"/>
        <v>91500</v>
      </c>
      <c r="P123" s="33">
        <f t="shared" si="85"/>
        <v>91500</v>
      </c>
      <c r="Q123" s="33">
        <f t="shared" si="85"/>
        <v>91500</v>
      </c>
      <c r="R123" s="33">
        <f t="shared" si="85"/>
        <v>91500</v>
      </c>
    </row>
    <row r="124" spans="1:18" ht="17.25" customHeight="1" x14ac:dyDescent="0.25">
      <c r="A124" s="37">
        <v>115</v>
      </c>
      <c r="B124" s="187"/>
      <c r="C124" s="179"/>
      <c r="D124" s="181"/>
      <c r="E124" s="39" t="s">
        <v>4</v>
      </c>
      <c r="F124" s="39">
        <f>SUM(G124:R124)</f>
        <v>0</v>
      </c>
      <c r="G124" s="39">
        <f>G119+G114+G109+G104</f>
        <v>0</v>
      </c>
      <c r="H124" s="39">
        <f t="shared" ref="H124:H127" si="86">H119+H114+H109+H104</f>
        <v>0</v>
      </c>
      <c r="I124" s="39">
        <f t="shared" ref="I124:M124" si="87">I119+I114+I109+I104</f>
        <v>0</v>
      </c>
      <c r="J124" s="43">
        <f t="shared" si="87"/>
        <v>0</v>
      </c>
      <c r="K124" s="39">
        <f t="shared" si="87"/>
        <v>0</v>
      </c>
      <c r="L124" s="39">
        <f t="shared" si="87"/>
        <v>0</v>
      </c>
      <c r="M124" s="39">
        <f t="shared" si="87"/>
        <v>0</v>
      </c>
      <c r="N124" s="145">
        <f t="shared" ref="N124:R124" si="88">N119+N114+N109+N104</f>
        <v>0</v>
      </c>
      <c r="O124" s="145">
        <f t="shared" si="88"/>
        <v>0</v>
      </c>
      <c r="P124" s="145">
        <f t="shared" si="88"/>
        <v>0</v>
      </c>
      <c r="Q124" s="145">
        <f t="shared" si="88"/>
        <v>0</v>
      </c>
      <c r="R124" s="145">
        <f t="shared" si="88"/>
        <v>0</v>
      </c>
    </row>
    <row r="125" spans="1:18" ht="17.25" customHeight="1" x14ac:dyDescent="0.25">
      <c r="A125" s="37">
        <v>116</v>
      </c>
      <c r="B125" s="187"/>
      <c r="C125" s="179"/>
      <c r="D125" s="181"/>
      <c r="E125" s="39" t="s">
        <v>5</v>
      </c>
      <c r="F125" s="39">
        <f>SUM(G125:R125)</f>
        <v>24488.600000000002</v>
      </c>
      <c r="G125" s="39">
        <f t="shared" ref="G125:M127" si="89">G120+G115+G110+G105</f>
        <v>7315.2</v>
      </c>
      <c r="H125" s="39">
        <f t="shared" si="86"/>
        <v>2751.1000000000004</v>
      </c>
      <c r="I125" s="39">
        <f t="shared" si="89"/>
        <v>9001.5</v>
      </c>
      <c r="J125" s="43">
        <f t="shared" si="89"/>
        <v>1355.2</v>
      </c>
      <c r="K125" s="39">
        <f t="shared" si="89"/>
        <v>1355.2</v>
      </c>
      <c r="L125" s="39">
        <f t="shared" si="89"/>
        <v>1355.2</v>
      </c>
      <c r="M125" s="39">
        <f>M120+M115+M110+M105</f>
        <v>1355.2</v>
      </c>
      <c r="N125" s="145">
        <f t="shared" ref="N125:R125" si="90">N120+N115+N110+N105</f>
        <v>0</v>
      </c>
      <c r="O125" s="145">
        <f t="shared" si="90"/>
        <v>0</v>
      </c>
      <c r="P125" s="145">
        <f t="shared" si="90"/>
        <v>0</v>
      </c>
      <c r="Q125" s="145">
        <f t="shared" si="90"/>
        <v>0</v>
      </c>
      <c r="R125" s="145">
        <f t="shared" si="90"/>
        <v>0</v>
      </c>
    </row>
    <row r="126" spans="1:18" ht="17.25" customHeight="1" x14ac:dyDescent="0.25">
      <c r="A126" s="37">
        <v>117</v>
      </c>
      <c r="B126" s="187"/>
      <c r="C126" s="179"/>
      <c r="D126" s="181"/>
      <c r="E126" s="39" t="s">
        <v>6</v>
      </c>
      <c r="F126" s="39">
        <f>SUM(G126:R126)</f>
        <v>1059668.1000000001</v>
      </c>
      <c r="G126" s="39">
        <f t="shared" si="89"/>
        <v>80426.5</v>
      </c>
      <c r="H126" s="39">
        <f t="shared" si="86"/>
        <v>82080.300000000017</v>
      </c>
      <c r="I126" s="39">
        <f t="shared" si="89"/>
        <v>82371.399999999994</v>
      </c>
      <c r="J126" s="43">
        <f t="shared" si="89"/>
        <v>73845.399999999994</v>
      </c>
      <c r="K126" s="33">
        <f t="shared" si="89"/>
        <v>97244.5</v>
      </c>
      <c r="L126" s="33">
        <f t="shared" si="89"/>
        <v>93100</v>
      </c>
      <c r="M126" s="33">
        <f t="shared" si="89"/>
        <v>93100</v>
      </c>
      <c r="N126" s="33">
        <f t="shared" ref="N126:R126" si="91">N121+N116+N111+N106</f>
        <v>91500</v>
      </c>
      <c r="O126" s="33">
        <f t="shared" si="91"/>
        <v>91500</v>
      </c>
      <c r="P126" s="33">
        <f t="shared" si="91"/>
        <v>91500</v>
      </c>
      <c r="Q126" s="33">
        <f t="shared" si="91"/>
        <v>91500</v>
      </c>
      <c r="R126" s="33">
        <f t="shared" si="91"/>
        <v>91500</v>
      </c>
    </row>
    <row r="127" spans="1:18" ht="33" customHeight="1" x14ac:dyDescent="0.25">
      <c r="A127" s="37">
        <v>118</v>
      </c>
      <c r="B127" s="188"/>
      <c r="C127" s="180"/>
      <c r="D127" s="181"/>
      <c r="E127" s="39" t="s">
        <v>55</v>
      </c>
      <c r="F127" s="39">
        <f>SUM(G127:R127)</f>
        <v>0</v>
      </c>
      <c r="G127" s="39">
        <f t="shared" si="89"/>
        <v>0</v>
      </c>
      <c r="H127" s="39">
        <f t="shared" si="86"/>
        <v>0</v>
      </c>
      <c r="I127" s="39">
        <f t="shared" si="89"/>
        <v>0</v>
      </c>
      <c r="J127" s="43">
        <f t="shared" si="89"/>
        <v>0</v>
      </c>
      <c r="K127" s="39">
        <f t="shared" si="89"/>
        <v>0</v>
      </c>
      <c r="L127" s="39">
        <f t="shared" si="89"/>
        <v>0</v>
      </c>
      <c r="M127" s="39">
        <f t="shared" si="89"/>
        <v>0</v>
      </c>
      <c r="N127" s="145">
        <f t="shared" ref="N127:R127" si="92">N122+N117+N112+N107</f>
        <v>0</v>
      </c>
      <c r="O127" s="145">
        <f t="shared" si="92"/>
        <v>0</v>
      </c>
      <c r="P127" s="145">
        <f t="shared" si="92"/>
        <v>0</v>
      </c>
      <c r="Q127" s="145">
        <f t="shared" si="92"/>
        <v>0</v>
      </c>
      <c r="R127" s="145">
        <f t="shared" si="92"/>
        <v>0</v>
      </c>
    </row>
    <row r="128" spans="1:18" ht="15.75" customHeight="1" x14ac:dyDescent="0.25">
      <c r="A128" s="37">
        <v>119</v>
      </c>
      <c r="B128" s="189" t="s">
        <v>42</v>
      </c>
      <c r="C128" s="178" t="s">
        <v>52</v>
      </c>
      <c r="D128" s="181" t="s">
        <v>11</v>
      </c>
      <c r="E128" s="39" t="s">
        <v>3</v>
      </c>
      <c r="F128" s="39">
        <f>SUM(F129:F132)</f>
        <v>137758.39999999999</v>
      </c>
      <c r="G128" s="39">
        <f t="shared" ref="G128:R128" si="93">SUM(G129:G132)</f>
        <v>54733.9</v>
      </c>
      <c r="H128" s="39">
        <f>SUM(H129:H132)</f>
        <v>13980.8</v>
      </c>
      <c r="I128" s="39">
        <f>SUM(I129:I132)</f>
        <v>32903.1</v>
      </c>
      <c r="J128" s="43">
        <f t="shared" si="93"/>
        <v>12310.1</v>
      </c>
      <c r="K128" s="33">
        <f t="shared" si="93"/>
        <v>7372.9</v>
      </c>
      <c r="L128" s="33">
        <f t="shared" si="93"/>
        <v>8205</v>
      </c>
      <c r="M128" s="33">
        <f t="shared" si="93"/>
        <v>8252.6</v>
      </c>
      <c r="N128" s="33">
        <f t="shared" si="93"/>
        <v>0</v>
      </c>
      <c r="O128" s="33">
        <f t="shared" si="93"/>
        <v>0</v>
      </c>
      <c r="P128" s="33">
        <f t="shared" si="93"/>
        <v>0</v>
      </c>
      <c r="Q128" s="33">
        <f t="shared" si="93"/>
        <v>0</v>
      </c>
      <c r="R128" s="33">
        <f t="shared" si="93"/>
        <v>0</v>
      </c>
    </row>
    <row r="129" spans="1:18" ht="16.5" customHeight="1" x14ac:dyDescent="0.25">
      <c r="A129" s="37">
        <v>120</v>
      </c>
      <c r="B129" s="189"/>
      <c r="C129" s="179"/>
      <c r="D129" s="181"/>
      <c r="E129" s="39" t="s">
        <v>4</v>
      </c>
      <c r="F129" s="39">
        <f>SUM(G129:R129)</f>
        <v>28519.299999999996</v>
      </c>
      <c r="G129" s="39">
        <v>17124.599999999999</v>
      </c>
      <c r="H129" s="39">
        <v>3293.8</v>
      </c>
      <c r="I129" s="39">
        <v>4020.1</v>
      </c>
      <c r="J129" s="43">
        <v>4080.8</v>
      </c>
      <c r="K129" s="39">
        <v>0</v>
      </c>
      <c r="L129" s="39">
        <v>0</v>
      </c>
      <c r="M129" s="39">
        <v>0</v>
      </c>
      <c r="N129" s="145"/>
      <c r="O129" s="145"/>
      <c r="P129" s="145"/>
      <c r="Q129" s="145"/>
      <c r="R129" s="145"/>
    </row>
    <row r="130" spans="1:18" ht="16.5" customHeight="1" x14ac:dyDescent="0.25">
      <c r="A130" s="37">
        <v>121</v>
      </c>
      <c r="B130" s="189"/>
      <c r="C130" s="179"/>
      <c r="D130" s="181"/>
      <c r="E130" s="39" t="s">
        <v>5</v>
      </c>
      <c r="F130" s="39">
        <f>SUM(G130:R130)</f>
        <v>84389.6</v>
      </c>
      <c r="G130" s="39">
        <v>29152.7</v>
      </c>
      <c r="H130" s="39">
        <v>5151.8</v>
      </c>
      <c r="I130" s="39">
        <v>23446.400000000001</v>
      </c>
      <c r="J130" s="43">
        <v>6382.8</v>
      </c>
      <c r="K130" s="33">
        <v>6267</v>
      </c>
      <c r="L130" s="33">
        <v>6974.2</v>
      </c>
      <c r="M130" s="33">
        <v>7014.7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</row>
    <row r="131" spans="1:18" ht="16.5" customHeight="1" x14ac:dyDescent="0.25">
      <c r="A131" s="37">
        <v>122</v>
      </c>
      <c r="B131" s="189"/>
      <c r="C131" s="179"/>
      <c r="D131" s="181"/>
      <c r="E131" s="39" t="s">
        <v>6</v>
      </c>
      <c r="F131" s="39">
        <f>SUM(G131:R131)</f>
        <v>24849.500000000004</v>
      </c>
      <c r="G131" s="39">
        <v>8456.6</v>
      </c>
      <c r="H131" s="39">
        <f>1490.5+109.8+3934.9</f>
        <v>5535.2</v>
      </c>
      <c r="I131" s="39">
        <v>5436.6</v>
      </c>
      <c r="J131" s="43">
        <v>1846.5</v>
      </c>
      <c r="K131" s="33">
        <v>1105.9000000000001</v>
      </c>
      <c r="L131" s="33">
        <v>1230.8</v>
      </c>
      <c r="M131" s="33">
        <v>1237.9000000000001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</row>
    <row r="132" spans="1:18" ht="33" customHeight="1" x14ac:dyDescent="0.25">
      <c r="A132" s="37">
        <v>123</v>
      </c>
      <c r="B132" s="189"/>
      <c r="C132" s="180"/>
      <c r="D132" s="181"/>
      <c r="E132" s="39" t="s">
        <v>55</v>
      </c>
      <c r="F132" s="39">
        <f>SUM(G132:R132)</f>
        <v>0</v>
      </c>
      <c r="G132" s="39">
        <v>0</v>
      </c>
      <c r="H132" s="39">
        <v>0</v>
      </c>
      <c r="I132" s="39">
        <v>0</v>
      </c>
      <c r="J132" s="43">
        <v>0</v>
      </c>
      <c r="K132" s="39">
        <v>0</v>
      </c>
      <c r="L132" s="39">
        <v>0</v>
      </c>
      <c r="M132" s="39">
        <v>0</v>
      </c>
      <c r="N132" s="145">
        <v>0</v>
      </c>
      <c r="O132" s="145">
        <v>0</v>
      </c>
      <c r="P132" s="145">
        <v>0</v>
      </c>
      <c r="Q132" s="145">
        <v>0</v>
      </c>
      <c r="R132" s="145">
        <v>0</v>
      </c>
    </row>
    <row r="133" spans="1:18" x14ac:dyDescent="0.25">
      <c r="A133" s="37">
        <v>124</v>
      </c>
      <c r="B133" s="176"/>
      <c r="C133" s="178" t="s">
        <v>14</v>
      </c>
      <c r="D133" s="181" t="s">
        <v>7</v>
      </c>
      <c r="E133" s="39" t="s">
        <v>3</v>
      </c>
      <c r="F133" s="39">
        <f>SUM(F134:F137)</f>
        <v>1479669.1</v>
      </c>
      <c r="G133" s="39">
        <f t="shared" ref="G133:M133" si="94">SUM(G134:G137)</f>
        <v>154699.09999999998</v>
      </c>
      <c r="H133" s="39">
        <f t="shared" si="94"/>
        <v>117217.20000000003</v>
      </c>
      <c r="I133" s="39">
        <f t="shared" si="94"/>
        <v>169952.5</v>
      </c>
      <c r="J133" s="43">
        <f>SUM(J134:J137)</f>
        <v>136166.5</v>
      </c>
      <c r="K133" s="33">
        <f t="shared" si="94"/>
        <v>148657</v>
      </c>
      <c r="L133" s="33">
        <f t="shared" si="94"/>
        <v>116264.1</v>
      </c>
      <c r="M133" s="33">
        <f t="shared" si="94"/>
        <v>116312.7</v>
      </c>
      <c r="N133" s="33">
        <f t="shared" ref="N133:R133" si="95">SUM(N134:N137)</f>
        <v>104080</v>
      </c>
      <c r="O133" s="33">
        <f t="shared" si="95"/>
        <v>104080</v>
      </c>
      <c r="P133" s="33">
        <f t="shared" si="95"/>
        <v>104080</v>
      </c>
      <c r="Q133" s="33">
        <f t="shared" si="95"/>
        <v>104080</v>
      </c>
      <c r="R133" s="33">
        <f t="shared" si="95"/>
        <v>104080</v>
      </c>
    </row>
    <row r="134" spans="1:18" ht="16.899999999999999" customHeight="1" x14ac:dyDescent="0.25">
      <c r="A134" s="37">
        <v>125</v>
      </c>
      <c r="B134" s="177"/>
      <c r="C134" s="179"/>
      <c r="D134" s="181"/>
      <c r="E134" s="39" t="s">
        <v>4</v>
      </c>
      <c r="F134" s="39">
        <f>SUM(G134:R134)</f>
        <v>28519.299999999996</v>
      </c>
      <c r="G134" s="39">
        <f>G129+G59+G79+G84+G94+G99+G104+G109+G114+G119+G69</f>
        <v>17124.599999999999</v>
      </c>
      <c r="H134" s="39">
        <f t="shared" ref="H134" si="96">H129+H59+H79+H84+H94+H99+H104+H109+H114+H119+H69</f>
        <v>3293.8</v>
      </c>
      <c r="I134" s="39">
        <f t="shared" ref="I134:M134" si="97">I129+I59+I79+I84+I94+I99+I104+I109+I114+I119+I69</f>
        <v>4020.1</v>
      </c>
      <c r="J134" s="43">
        <f t="shared" si="97"/>
        <v>4080.8</v>
      </c>
      <c r="K134" s="33">
        <f t="shared" si="97"/>
        <v>0</v>
      </c>
      <c r="L134" s="33">
        <f t="shared" si="97"/>
        <v>0</v>
      </c>
      <c r="M134" s="39">
        <f t="shared" si="97"/>
        <v>0</v>
      </c>
      <c r="N134" s="145">
        <f t="shared" ref="N134:R134" si="98">N129+N59+N79+N84+N94+N99+N104+N109+N114+N119+N69</f>
        <v>0</v>
      </c>
      <c r="O134" s="145">
        <f t="shared" si="98"/>
        <v>0</v>
      </c>
      <c r="P134" s="145">
        <f t="shared" si="98"/>
        <v>0</v>
      </c>
      <c r="Q134" s="145">
        <f t="shared" si="98"/>
        <v>0</v>
      </c>
      <c r="R134" s="145">
        <f t="shared" si="98"/>
        <v>0</v>
      </c>
    </row>
    <row r="135" spans="1:18" ht="18" customHeight="1" x14ac:dyDescent="0.25">
      <c r="A135" s="37">
        <v>126</v>
      </c>
      <c r="B135" s="177"/>
      <c r="C135" s="179"/>
      <c r="D135" s="181"/>
      <c r="E135" s="39" t="s">
        <v>5</v>
      </c>
      <c r="F135" s="39">
        <f>SUM(G135:R135)</f>
        <v>146724</v>
      </c>
      <c r="G135" s="39">
        <f>G130+G60+G80+G85+G95+G100+G105+G110+G115+G120+G70</f>
        <v>37763.299999999996</v>
      </c>
      <c r="H135" s="39">
        <f>H130+H60+H80+H85+H95+H100+H105+H110+H115+H120+H70</f>
        <v>10186.800000000001</v>
      </c>
      <c r="I135" s="39">
        <f t="shared" ref="I135:M135" si="99">I130+I60+I80+I85+I95+I100+I105+I110+I115+I120+I70</f>
        <v>44623.5</v>
      </c>
      <c r="J135" s="43">
        <f t="shared" si="99"/>
        <v>26049.199999999997</v>
      </c>
      <c r="K135" s="33">
        <f t="shared" si="99"/>
        <v>9193.1</v>
      </c>
      <c r="L135" s="33">
        <f t="shared" si="99"/>
        <v>9433.3000000000011</v>
      </c>
      <c r="M135" s="33">
        <f t="shared" si="99"/>
        <v>9474.7999999999993</v>
      </c>
      <c r="N135" s="33">
        <f t="shared" ref="N135:R135" si="100">N130+N60+N80+N85+N95+N100+N105+N110+N115+N120+N70</f>
        <v>0</v>
      </c>
      <c r="O135" s="33">
        <f t="shared" si="100"/>
        <v>0</v>
      </c>
      <c r="P135" s="33">
        <f t="shared" si="100"/>
        <v>0</v>
      </c>
      <c r="Q135" s="33">
        <f t="shared" si="100"/>
        <v>0</v>
      </c>
      <c r="R135" s="33">
        <f t="shared" si="100"/>
        <v>0</v>
      </c>
    </row>
    <row r="136" spans="1:18" ht="15.6" customHeight="1" x14ac:dyDescent="0.25">
      <c r="A136" s="37">
        <v>127</v>
      </c>
      <c r="B136" s="177"/>
      <c r="C136" s="179"/>
      <c r="D136" s="181"/>
      <c r="E136" s="39" t="s">
        <v>6</v>
      </c>
      <c r="F136" s="39">
        <f>SUM(G136:R136)</f>
        <v>1304425.8</v>
      </c>
      <c r="G136" s="39">
        <f>G131+G61+G81+G86+G96+G101+G106+G111+G116+G121+G71</f>
        <v>99811.199999999997</v>
      </c>
      <c r="H136" s="39">
        <f>H131+H61+H81+H86+H96+H101+H106+H111+H116+H121+H71</f>
        <v>103736.60000000002</v>
      </c>
      <c r="I136" s="39">
        <f>I131+I61+I81+I86+I96+I101+I106+I111+I116+I121+I71</f>
        <v>121308.9</v>
      </c>
      <c r="J136" s="43">
        <f>J131+J61+J66+J81+J86+J96+J101+J106+J111+J116+J121+J71</f>
        <v>106036.5</v>
      </c>
      <c r="K136" s="33">
        <f t="shared" ref="K136:M137" si="101">K131+K61+K81+K86+K96+K101+K106+K111+K116+K121+K71</f>
        <v>139463.9</v>
      </c>
      <c r="L136" s="33">
        <f t="shared" si="101"/>
        <v>106830.8</v>
      </c>
      <c r="M136" s="33">
        <f t="shared" si="101"/>
        <v>106837.9</v>
      </c>
      <c r="N136" s="33">
        <f t="shared" ref="N136:R136" si="102">N131+N61+N81+N86+N96+N101+N106+N111+N116+N121+N71</f>
        <v>104080</v>
      </c>
      <c r="O136" s="33">
        <f t="shared" si="102"/>
        <v>104080</v>
      </c>
      <c r="P136" s="33">
        <f t="shared" si="102"/>
        <v>104080</v>
      </c>
      <c r="Q136" s="33">
        <f t="shared" si="102"/>
        <v>104080</v>
      </c>
      <c r="R136" s="33">
        <f t="shared" si="102"/>
        <v>104080</v>
      </c>
    </row>
    <row r="137" spans="1:18" ht="29.45" customHeight="1" x14ac:dyDescent="0.25">
      <c r="A137" s="37">
        <v>128</v>
      </c>
      <c r="B137" s="185"/>
      <c r="C137" s="180"/>
      <c r="D137" s="181"/>
      <c r="E137" s="39" t="s">
        <v>55</v>
      </c>
      <c r="F137" s="39">
        <f>SUM(G137:R137)</f>
        <v>0</v>
      </c>
      <c r="G137" s="39">
        <f>G132+G62+G82+G87+G97+G102+G107+G112+G117+G122+G72</f>
        <v>0</v>
      </c>
      <c r="H137" s="39">
        <f>H132+H62+H82+H87+H97+H102+H107+H112+H117+H122+H72</f>
        <v>0</v>
      </c>
      <c r="I137" s="39">
        <f>I132+I62+I82+I87+I97+I102+I107+I112+I117+I122+I72</f>
        <v>0</v>
      </c>
      <c r="J137" s="43">
        <f>J132+J62+J82+J87+J97+J102+J107+J112+J117+J122+J72</f>
        <v>0</v>
      </c>
      <c r="K137" s="39">
        <f t="shared" si="101"/>
        <v>0</v>
      </c>
      <c r="L137" s="39">
        <f t="shared" si="101"/>
        <v>0</v>
      </c>
      <c r="M137" s="39">
        <f t="shared" si="101"/>
        <v>0</v>
      </c>
      <c r="N137" s="145">
        <f t="shared" ref="N137:R137" si="103">N132+N62+N82+N87+N97+N102+N107+N112+N117+N122+N72</f>
        <v>0</v>
      </c>
      <c r="O137" s="145">
        <f t="shared" si="103"/>
        <v>0</v>
      </c>
      <c r="P137" s="145">
        <f t="shared" si="103"/>
        <v>0</v>
      </c>
      <c r="Q137" s="145">
        <f t="shared" si="103"/>
        <v>0</v>
      </c>
      <c r="R137" s="145">
        <f t="shared" si="103"/>
        <v>0</v>
      </c>
    </row>
    <row r="138" spans="1:18" x14ac:dyDescent="0.25">
      <c r="A138" s="37">
        <v>129</v>
      </c>
      <c r="B138" s="181"/>
      <c r="C138" s="182" t="s">
        <v>66</v>
      </c>
      <c r="D138" s="176" t="s">
        <v>7</v>
      </c>
      <c r="E138" s="39" t="s">
        <v>3</v>
      </c>
      <c r="F138" s="39">
        <f>SUM(F139:F142)</f>
        <v>3549997.9</v>
      </c>
      <c r="G138" s="39">
        <f t="shared" ref="G138:M138" si="104">SUM(G139:G142)</f>
        <v>365649.7</v>
      </c>
      <c r="H138" s="39">
        <f t="shared" si="104"/>
        <v>258503.1</v>
      </c>
      <c r="I138" s="39">
        <f t="shared" si="104"/>
        <v>355436</v>
      </c>
      <c r="J138" s="43">
        <f t="shared" si="104"/>
        <v>315125.3</v>
      </c>
      <c r="K138" s="33">
        <f t="shared" si="104"/>
        <v>336357</v>
      </c>
      <c r="L138" s="33">
        <f t="shared" si="104"/>
        <v>300664.09999999998</v>
      </c>
      <c r="M138" s="33">
        <f t="shared" si="104"/>
        <v>275712.7</v>
      </c>
      <c r="N138" s="33">
        <f t="shared" ref="N138:R138" si="105">SUM(N139:N142)</f>
        <v>268510</v>
      </c>
      <c r="O138" s="33">
        <f t="shared" si="105"/>
        <v>268510</v>
      </c>
      <c r="P138" s="33">
        <f t="shared" si="105"/>
        <v>268510</v>
      </c>
      <c r="Q138" s="33">
        <f t="shared" si="105"/>
        <v>268510</v>
      </c>
      <c r="R138" s="33">
        <f t="shared" si="105"/>
        <v>268510</v>
      </c>
    </row>
    <row r="139" spans="1:18" ht="18.75" customHeight="1" x14ac:dyDescent="0.25">
      <c r="A139" s="37">
        <v>130</v>
      </c>
      <c r="B139" s="181"/>
      <c r="C139" s="183"/>
      <c r="D139" s="177"/>
      <c r="E139" s="39" t="s">
        <v>4</v>
      </c>
      <c r="F139" s="39">
        <f>SUM(G139:R139)</f>
        <v>28519.299999999996</v>
      </c>
      <c r="G139" s="39">
        <f t="shared" ref="G139:M142" si="106">G42+G53+G134</f>
        <v>17124.599999999999</v>
      </c>
      <c r="H139" s="39">
        <f t="shared" si="106"/>
        <v>3293.8</v>
      </c>
      <c r="I139" s="39">
        <f t="shared" si="106"/>
        <v>4020.1</v>
      </c>
      <c r="J139" s="43">
        <f t="shared" si="106"/>
        <v>4080.8</v>
      </c>
      <c r="K139" s="33">
        <f t="shared" si="106"/>
        <v>0</v>
      </c>
      <c r="L139" s="33">
        <f t="shared" si="106"/>
        <v>0</v>
      </c>
      <c r="M139" s="39">
        <f t="shared" si="106"/>
        <v>0</v>
      </c>
      <c r="N139" s="145">
        <f t="shared" ref="N139:R139" si="107">N42+N53+N134</f>
        <v>0</v>
      </c>
      <c r="O139" s="145">
        <f t="shared" si="107"/>
        <v>0</v>
      </c>
      <c r="P139" s="145">
        <f t="shared" si="107"/>
        <v>0</v>
      </c>
      <c r="Q139" s="145">
        <f t="shared" si="107"/>
        <v>0</v>
      </c>
      <c r="R139" s="145">
        <f t="shared" si="107"/>
        <v>0</v>
      </c>
    </row>
    <row r="140" spans="1:18" ht="20.25" customHeight="1" x14ac:dyDescent="0.25">
      <c r="A140" s="37">
        <v>131</v>
      </c>
      <c r="B140" s="181"/>
      <c r="C140" s="183"/>
      <c r="D140" s="177"/>
      <c r="E140" s="39" t="s">
        <v>5</v>
      </c>
      <c r="F140" s="39">
        <f>SUM(G140:R140)</f>
        <v>277948</v>
      </c>
      <c r="G140" s="39">
        <f t="shared" si="106"/>
        <v>129956.69999999998</v>
      </c>
      <c r="H140" s="39">
        <f t="shared" si="106"/>
        <v>17191.800000000003</v>
      </c>
      <c r="I140" s="39">
        <f t="shared" si="106"/>
        <v>76649.100000000006</v>
      </c>
      <c r="J140" s="43">
        <f t="shared" si="106"/>
        <v>26049.199999999997</v>
      </c>
      <c r="K140" s="33">
        <f t="shared" si="106"/>
        <v>9193.1</v>
      </c>
      <c r="L140" s="33">
        <f t="shared" si="106"/>
        <v>9433.3000000000011</v>
      </c>
      <c r="M140" s="33">
        <f t="shared" si="106"/>
        <v>9474.7999999999993</v>
      </c>
      <c r="N140" s="33">
        <f t="shared" ref="N140:R140" si="108">N43+N54+N135</f>
        <v>0</v>
      </c>
      <c r="O140" s="33">
        <f t="shared" si="108"/>
        <v>0</v>
      </c>
      <c r="P140" s="33">
        <f t="shared" si="108"/>
        <v>0</v>
      </c>
      <c r="Q140" s="33">
        <f t="shared" si="108"/>
        <v>0</v>
      </c>
      <c r="R140" s="33">
        <f t="shared" si="108"/>
        <v>0</v>
      </c>
    </row>
    <row r="141" spans="1:18" ht="16.5" customHeight="1" x14ac:dyDescent="0.25">
      <c r="A141" s="37">
        <v>132</v>
      </c>
      <c r="B141" s="181"/>
      <c r="C141" s="183"/>
      <c r="D141" s="177"/>
      <c r="E141" s="39" t="s">
        <v>6</v>
      </c>
      <c r="F141" s="39">
        <f>SUM(G141:R141)</f>
        <v>3243530.6</v>
      </c>
      <c r="G141" s="39">
        <f t="shared" si="106"/>
        <v>218568.40000000002</v>
      </c>
      <c r="H141" s="39">
        <f t="shared" si="106"/>
        <v>238017.5</v>
      </c>
      <c r="I141" s="39">
        <f t="shared" si="106"/>
        <v>274766.8</v>
      </c>
      <c r="J141" s="43">
        <f t="shared" si="106"/>
        <v>284995.3</v>
      </c>
      <c r="K141" s="33">
        <f t="shared" si="106"/>
        <v>327163.90000000002</v>
      </c>
      <c r="L141" s="33">
        <f t="shared" si="106"/>
        <v>291230.8</v>
      </c>
      <c r="M141" s="33">
        <f t="shared" si="106"/>
        <v>266237.90000000002</v>
      </c>
      <c r="N141" s="33">
        <f t="shared" ref="N141:R141" si="109">N44+N55+N136</f>
        <v>268510</v>
      </c>
      <c r="O141" s="33">
        <f t="shared" si="109"/>
        <v>268510</v>
      </c>
      <c r="P141" s="33">
        <f t="shared" si="109"/>
        <v>268510</v>
      </c>
      <c r="Q141" s="33">
        <f t="shared" si="109"/>
        <v>268510</v>
      </c>
      <c r="R141" s="33">
        <f t="shared" si="109"/>
        <v>268510</v>
      </c>
    </row>
    <row r="142" spans="1:18" ht="32.25" customHeight="1" x14ac:dyDescent="0.25">
      <c r="A142" s="37">
        <v>133</v>
      </c>
      <c r="B142" s="181"/>
      <c r="C142" s="184"/>
      <c r="D142" s="185"/>
      <c r="E142" s="39" t="s">
        <v>55</v>
      </c>
      <c r="F142" s="39">
        <f>SUM(G142:R142)</f>
        <v>0</v>
      </c>
      <c r="G142" s="39">
        <f t="shared" si="106"/>
        <v>0</v>
      </c>
      <c r="H142" s="39">
        <f t="shared" si="106"/>
        <v>0</v>
      </c>
      <c r="I142" s="39">
        <f t="shared" si="106"/>
        <v>0</v>
      </c>
      <c r="J142" s="43">
        <f t="shared" si="106"/>
        <v>0</v>
      </c>
      <c r="K142" s="39">
        <f t="shared" si="106"/>
        <v>0</v>
      </c>
      <c r="L142" s="39">
        <f t="shared" si="106"/>
        <v>0</v>
      </c>
      <c r="M142" s="39">
        <f t="shared" si="106"/>
        <v>0</v>
      </c>
      <c r="N142" s="145">
        <f t="shared" ref="N142:R142" si="110">N45+N56+N137</f>
        <v>0</v>
      </c>
      <c r="O142" s="145">
        <f t="shared" si="110"/>
        <v>0</v>
      </c>
      <c r="P142" s="145">
        <f t="shared" si="110"/>
        <v>0</v>
      </c>
      <c r="Q142" s="145">
        <f t="shared" si="110"/>
        <v>0</v>
      </c>
      <c r="R142" s="145">
        <f t="shared" si="110"/>
        <v>0</v>
      </c>
    </row>
    <row r="143" spans="1:18" ht="13.9" customHeight="1" x14ac:dyDescent="0.25">
      <c r="A143" s="37">
        <v>134</v>
      </c>
      <c r="B143" s="170" t="s">
        <v>8</v>
      </c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2"/>
    </row>
    <row r="144" spans="1:18" x14ac:dyDescent="0.25">
      <c r="A144" s="37">
        <v>135</v>
      </c>
      <c r="B144" s="176"/>
      <c r="C144" s="178" t="s">
        <v>9</v>
      </c>
      <c r="D144" s="176" t="s">
        <v>7</v>
      </c>
      <c r="E144" s="39" t="s">
        <v>3</v>
      </c>
      <c r="F144" s="39">
        <f>SUM(F145:F148)</f>
        <v>70947.100000000006</v>
      </c>
      <c r="G144" s="39">
        <f t="shared" ref="G144:M144" si="111">SUM(G145:G148)</f>
        <v>29404.799999999999</v>
      </c>
      <c r="H144" s="39">
        <f t="shared" si="111"/>
        <v>2100</v>
      </c>
      <c r="I144" s="39">
        <f t="shared" si="111"/>
        <v>27012.5</v>
      </c>
      <c r="J144" s="43">
        <f t="shared" si="111"/>
        <v>429.8</v>
      </c>
      <c r="K144" s="33">
        <f t="shared" si="111"/>
        <v>12000</v>
      </c>
      <c r="L144" s="39">
        <f t="shared" si="111"/>
        <v>0</v>
      </c>
      <c r="M144" s="39">
        <f t="shared" si="111"/>
        <v>0</v>
      </c>
      <c r="N144" s="145">
        <f t="shared" ref="N144:R144" si="112">SUM(N145:N148)</f>
        <v>0</v>
      </c>
      <c r="O144" s="145">
        <f t="shared" si="112"/>
        <v>0</v>
      </c>
      <c r="P144" s="145">
        <f t="shared" si="112"/>
        <v>0</v>
      </c>
      <c r="Q144" s="145">
        <f t="shared" si="112"/>
        <v>0</v>
      </c>
      <c r="R144" s="145">
        <f t="shared" si="112"/>
        <v>0</v>
      </c>
    </row>
    <row r="145" spans="1:18" ht="17.25" customHeight="1" x14ac:dyDescent="0.25">
      <c r="A145" s="37">
        <v>136</v>
      </c>
      <c r="B145" s="177"/>
      <c r="C145" s="179"/>
      <c r="D145" s="177"/>
      <c r="E145" s="39" t="s">
        <v>4</v>
      </c>
      <c r="F145" s="39">
        <f>SUM(G145:R145)</f>
        <v>0</v>
      </c>
      <c r="G145" s="39">
        <v>0</v>
      </c>
      <c r="H145" s="39">
        <v>0</v>
      </c>
      <c r="I145" s="39">
        <v>0</v>
      </c>
      <c r="J145" s="43">
        <v>0</v>
      </c>
      <c r="K145" s="39">
        <v>0</v>
      </c>
      <c r="L145" s="39">
        <v>0</v>
      </c>
      <c r="M145" s="39">
        <v>0</v>
      </c>
      <c r="N145" s="145">
        <v>0</v>
      </c>
      <c r="O145" s="145">
        <v>0</v>
      </c>
      <c r="P145" s="145">
        <v>0</v>
      </c>
      <c r="Q145" s="145">
        <v>0</v>
      </c>
      <c r="R145" s="145">
        <v>0</v>
      </c>
    </row>
    <row r="146" spans="1:18" ht="31.5" customHeight="1" x14ac:dyDescent="0.25">
      <c r="A146" s="37">
        <v>137</v>
      </c>
      <c r="B146" s="177"/>
      <c r="C146" s="179"/>
      <c r="D146" s="177"/>
      <c r="E146" s="39" t="s">
        <v>5</v>
      </c>
      <c r="F146" s="39">
        <f>SUM(G146:R146)</f>
        <v>52609.2</v>
      </c>
      <c r="G146" s="39">
        <f>26947.6</f>
        <v>26947.599999999999</v>
      </c>
      <c r="H146" s="39">
        <v>0</v>
      </c>
      <c r="I146" s="39">
        <v>25661.599999999999</v>
      </c>
      <c r="J146" s="43">
        <v>0</v>
      </c>
      <c r="K146" s="39">
        <v>0</v>
      </c>
      <c r="L146" s="39">
        <v>0</v>
      </c>
      <c r="M146" s="39">
        <v>0</v>
      </c>
      <c r="N146" s="145">
        <v>0</v>
      </c>
      <c r="O146" s="145">
        <v>0</v>
      </c>
      <c r="P146" s="145">
        <v>0</v>
      </c>
      <c r="Q146" s="145">
        <v>0</v>
      </c>
      <c r="R146" s="145">
        <v>0</v>
      </c>
    </row>
    <row r="147" spans="1:18" ht="15.75" customHeight="1" x14ac:dyDescent="0.25">
      <c r="A147" s="37">
        <v>138</v>
      </c>
      <c r="B147" s="177"/>
      <c r="C147" s="179"/>
      <c r="D147" s="177"/>
      <c r="E147" s="39" t="s">
        <v>6</v>
      </c>
      <c r="F147" s="39">
        <f>SUM(G147:R147)</f>
        <v>18337.900000000001</v>
      </c>
      <c r="G147" s="39">
        <f>1418.3+263.9+775</f>
        <v>2457.1999999999998</v>
      </c>
      <c r="H147" s="39">
        <v>2100</v>
      </c>
      <c r="I147" s="39">
        <v>1350.9</v>
      </c>
      <c r="J147" s="43">
        <v>429.8</v>
      </c>
      <c r="K147" s="33">
        <v>12000</v>
      </c>
      <c r="L147" s="39">
        <v>0</v>
      </c>
      <c r="M147" s="39">
        <v>0</v>
      </c>
      <c r="N147" s="145">
        <v>0</v>
      </c>
      <c r="O147" s="145">
        <v>0</v>
      </c>
      <c r="P147" s="145">
        <v>0</v>
      </c>
      <c r="Q147" s="145">
        <v>0</v>
      </c>
      <c r="R147" s="145">
        <v>0</v>
      </c>
    </row>
    <row r="148" spans="1:18" ht="31.5" customHeight="1" x14ac:dyDescent="0.25">
      <c r="A148" s="37">
        <v>139</v>
      </c>
      <c r="B148" s="177"/>
      <c r="C148" s="180"/>
      <c r="D148" s="177"/>
      <c r="E148" s="39" t="s">
        <v>55</v>
      </c>
      <c r="F148" s="39">
        <f>SUM(G148:R148)</f>
        <v>0</v>
      </c>
      <c r="G148" s="39">
        <v>0</v>
      </c>
      <c r="H148" s="39">
        <v>0</v>
      </c>
      <c r="I148" s="39">
        <v>0</v>
      </c>
      <c r="J148" s="43">
        <v>0</v>
      </c>
      <c r="K148" s="39">
        <v>0</v>
      </c>
      <c r="L148" s="39">
        <v>0</v>
      </c>
      <c r="M148" s="39">
        <v>0</v>
      </c>
      <c r="N148" s="145">
        <v>0</v>
      </c>
      <c r="O148" s="145">
        <v>0</v>
      </c>
      <c r="P148" s="145">
        <v>0</v>
      </c>
      <c r="Q148" s="145">
        <v>0</v>
      </c>
      <c r="R148" s="145">
        <v>0</v>
      </c>
    </row>
    <row r="149" spans="1:18" ht="16.5" customHeight="1" x14ac:dyDescent="0.25">
      <c r="A149" s="37">
        <v>140</v>
      </c>
      <c r="B149" s="176"/>
      <c r="C149" s="178" t="s">
        <v>16</v>
      </c>
      <c r="D149" s="176" t="s">
        <v>7</v>
      </c>
      <c r="E149" s="39" t="s">
        <v>3</v>
      </c>
      <c r="F149" s="39">
        <f>SUM(F150:F153)</f>
        <v>3479050.8000000003</v>
      </c>
      <c r="G149" s="39">
        <f>SUM(G150:G153)</f>
        <v>336244.9</v>
      </c>
      <c r="H149" s="39">
        <f t="shared" ref="H149" si="113">SUM(H150:H153)</f>
        <v>256403.1</v>
      </c>
      <c r="I149" s="39">
        <f t="shared" ref="I149:M149" si="114">SUM(I150:I153)</f>
        <v>328423.5</v>
      </c>
      <c r="J149" s="43">
        <f t="shared" si="114"/>
        <v>314695.5</v>
      </c>
      <c r="K149" s="33">
        <f t="shared" si="114"/>
        <v>324357</v>
      </c>
      <c r="L149" s="33">
        <f t="shared" si="114"/>
        <v>300664.09999999998</v>
      </c>
      <c r="M149" s="33">
        <f t="shared" si="114"/>
        <v>275712.7</v>
      </c>
      <c r="N149" s="33">
        <f t="shared" ref="N149:R149" si="115">SUM(N150:N153)</f>
        <v>268510</v>
      </c>
      <c r="O149" s="33">
        <f t="shared" si="115"/>
        <v>268510</v>
      </c>
      <c r="P149" s="33">
        <f t="shared" si="115"/>
        <v>268510</v>
      </c>
      <c r="Q149" s="33">
        <f t="shared" si="115"/>
        <v>268510</v>
      </c>
      <c r="R149" s="33">
        <f t="shared" si="115"/>
        <v>268510</v>
      </c>
    </row>
    <row r="150" spans="1:18" ht="16.5" customHeight="1" x14ac:dyDescent="0.25">
      <c r="A150" s="37">
        <v>141</v>
      </c>
      <c r="B150" s="177"/>
      <c r="C150" s="179"/>
      <c r="D150" s="177"/>
      <c r="E150" s="39" t="s">
        <v>4</v>
      </c>
      <c r="F150" s="39">
        <f>SUM(G150:R150)</f>
        <v>28519.299999999996</v>
      </c>
      <c r="G150" s="39">
        <f>G139-G145</f>
        <v>17124.599999999999</v>
      </c>
      <c r="H150" s="39">
        <f t="shared" ref="H150:H153" si="116">H139-H145</f>
        <v>3293.8</v>
      </c>
      <c r="I150" s="39">
        <f t="shared" ref="I150:M150" si="117">I139-I145</f>
        <v>4020.1</v>
      </c>
      <c r="J150" s="43">
        <f t="shared" si="117"/>
        <v>4080.8</v>
      </c>
      <c r="K150" s="33">
        <f t="shared" si="117"/>
        <v>0</v>
      </c>
      <c r="L150" s="33">
        <f t="shared" si="117"/>
        <v>0</v>
      </c>
      <c r="M150" s="39">
        <f t="shared" si="117"/>
        <v>0</v>
      </c>
      <c r="N150" s="145">
        <f t="shared" ref="N150:R150" si="118">N139-N145</f>
        <v>0</v>
      </c>
      <c r="O150" s="145">
        <f t="shared" si="118"/>
        <v>0</v>
      </c>
      <c r="P150" s="145">
        <f t="shared" si="118"/>
        <v>0</v>
      </c>
      <c r="Q150" s="145">
        <f t="shared" si="118"/>
        <v>0</v>
      </c>
      <c r="R150" s="145">
        <f t="shared" si="118"/>
        <v>0</v>
      </c>
    </row>
    <row r="151" spans="1:18" ht="36" customHeight="1" x14ac:dyDescent="0.25">
      <c r="A151" s="37">
        <v>142</v>
      </c>
      <c r="B151" s="177"/>
      <c r="C151" s="179"/>
      <c r="D151" s="177"/>
      <c r="E151" s="39" t="s">
        <v>5</v>
      </c>
      <c r="F151" s="39">
        <f>SUM(G151:R151)</f>
        <v>225338.79999999996</v>
      </c>
      <c r="G151" s="39">
        <f t="shared" ref="G151:J153" si="119">G140-G146</f>
        <v>103009.09999999998</v>
      </c>
      <c r="H151" s="39">
        <f t="shared" si="116"/>
        <v>17191.800000000003</v>
      </c>
      <c r="I151" s="39">
        <f>I140-I146</f>
        <v>50987.500000000007</v>
      </c>
      <c r="J151" s="43">
        <f t="shared" si="119"/>
        <v>26049.199999999997</v>
      </c>
      <c r="K151" s="33">
        <f t="shared" ref="K151:M151" si="120">K140-K146</f>
        <v>9193.1</v>
      </c>
      <c r="L151" s="33">
        <f t="shared" si="120"/>
        <v>9433.3000000000011</v>
      </c>
      <c r="M151" s="33">
        <f t="shared" si="120"/>
        <v>9474.7999999999993</v>
      </c>
      <c r="N151" s="33">
        <f t="shared" ref="N151:R151" si="121">N140-N146</f>
        <v>0</v>
      </c>
      <c r="O151" s="33">
        <f t="shared" si="121"/>
        <v>0</v>
      </c>
      <c r="P151" s="33">
        <f t="shared" si="121"/>
        <v>0</v>
      </c>
      <c r="Q151" s="33">
        <f t="shared" si="121"/>
        <v>0</v>
      </c>
      <c r="R151" s="33">
        <f t="shared" si="121"/>
        <v>0</v>
      </c>
    </row>
    <row r="152" spans="1:18" ht="16.5" customHeight="1" x14ac:dyDescent="0.25">
      <c r="A152" s="37">
        <v>143</v>
      </c>
      <c r="B152" s="177"/>
      <c r="C152" s="179"/>
      <c r="D152" s="177"/>
      <c r="E152" s="39" t="s">
        <v>6</v>
      </c>
      <c r="F152" s="39">
        <f>SUM(G152:R152)</f>
        <v>3225192.7</v>
      </c>
      <c r="G152" s="39">
        <f t="shared" si="119"/>
        <v>216111.2</v>
      </c>
      <c r="H152" s="39">
        <f t="shared" si="116"/>
        <v>235917.5</v>
      </c>
      <c r="I152" s="39">
        <f t="shared" si="119"/>
        <v>273415.89999999997</v>
      </c>
      <c r="J152" s="43">
        <f t="shared" si="119"/>
        <v>284565.5</v>
      </c>
      <c r="K152" s="33">
        <f t="shared" ref="K152:M152" si="122">K141-K147</f>
        <v>315163.90000000002</v>
      </c>
      <c r="L152" s="33">
        <f t="shared" si="122"/>
        <v>291230.8</v>
      </c>
      <c r="M152" s="33">
        <f t="shared" si="122"/>
        <v>266237.90000000002</v>
      </c>
      <c r="N152" s="33">
        <f t="shared" ref="N152:R152" si="123">N141-N147</f>
        <v>268510</v>
      </c>
      <c r="O152" s="33">
        <f t="shared" si="123"/>
        <v>268510</v>
      </c>
      <c r="P152" s="33">
        <f t="shared" si="123"/>
        <v>268510</v>
      </c>
      <c r="Q152" s="33">
        <f t="shared" si="123"/>
        <v>268510</v>
      </c>
      <c r="R152" s="33">
        <f t="shared" si="123"/>
        <v>268510</v>
      </c>
    </row>
    <row r="153" spans="1:18" ht="30" customHeight="1" x14ac:dyDescent="0.25">
      <c r="A153" s="37">
        <v>144</v>
      </c>
      <c r="B153" s="185"/>
      <c r="C153" s="180"/>
      <c r="D153" s="185"/>
      <c r="E153" s="39" t="s">
        <v>55</v>
      </c>
      <c r="F153" s="39">
        <f>SUM(G153:R153)</f>
        <v>0</v>
      </c>
      <c r="G153" s="39">
        <f t="shared" si="119"/>
        <v>0</v>
      </c>
      <c r="H153" s="39">
        <f t="shared" si="116"/>
        <v>0</v>
      </c>
      <c r="I153" s="39">
        <f t="shared" si="119"/>
        <v>0</v>
      </c>
      <c r="J153" s="43">
        <f t="shared" si="119"/>
        <v>0</v>
      </c>
      <c r="K153" s="39">
        <f t="shared" ref="K153:M153" si="124">K142-K148</f>
        <v>0</v>
      </c>
      <c r="L153" s="39">
        <f t="shared" si="124"/>
        <v>0</v>
      </c>
      <c r="M153" s="39">
        <f t="shared" si="124"/>
        <v>0</v>
      </c>
      <c r="N153" s="145">
        <f t="shared" ref="N153:R153" si="125">N142-N148</f>
        <v>0</v>
      </c>
      <c r="O153" s="145">
        <f t="shared" si="125"/>
        <v>0</v>
      </c>
      <c r="P153" s="145">
        <f t="shared" si="125"/>
        <v>0</v>
      </c>
      <c r="Q153" s="145">
        <f t="shared" si="125"/>
        <v>0</v>
      </c>
      <c r="R153" s="145">
        <f t="shared" si="125"/>
        <v>0</v>
      </c>
    </row>
    <row r="154" spans="1:18" ht="13.9" customHeight="1" x14ac:dyDescent="0.25">
      <c r="A154" s="37">
        <v>145</v>
      </c>
      <c r="B154" s="170" t="s">
        <v>8</v>
      </c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2"/>
    </row>
    <row r="155" spans="1:18" x14ac:dyDescent="0.25">
      <c r="A155" s="37">
        <v>146</v>
      </c>
      <c r="B155" s="173"/>
      <c r="C155" s="178" t="s">
        <v>67</v>
      </c>
      <c r="D155" s="173"/>
      <c r="E155" s="39" t="s">
        <v>3</v>
      </c>
      <c r="F155" s="39">
        <f>F128</f>
        <v>137758.39999999999</v>
      </c>
      <c r="G155" s="39">
        <f t="shared" ref="G155:M155" si="126">G128</f>
        <v>54733.9</v>
      </c>
      <c r="H155" s="39">
        <f t="shared" si="126"/>
        <v>13980.8</v>
      </c>
      <c r="I155" s="39">
        <f t="shared" si="126"/>
        <v>32903.1</v>
      </c>
      <c r="J155" s="43">
        <f t="shared" si="126"/>
        <v>12310.1</v>
      </c>
      <c r="K155" s="33">
        <f t="shared" si="126"/>
        <v>7372.9</v>
      </c>
      <c r="L155" s="33">
        <f t="shared" si="126"/>
        <v>8205</v>
      </c>
      <c r="M155" s="33">
        <f t="shared" si="126"/>
        <v>8252.6</v>
      </c>
      <c r="N155" s="33">
        <f t="shared" ref="N155:R155" si="127">N128</f>
        <v>0</v>
      </c>
      <c r="O155" s="33">
        <f t="shared" si="127"/>
        <v>0</v>
      </c>
      <c r="P155" s="33">
        <f t="shared" si="127"/>
        <v>0</v>
      </c>
      <c r="Q155" s="33">
        <f t="shared" si="127"/>
        <v>0</v>
      </c>
      <c r="R155" s="33">
        <f t="shared" si="127"/>
        <v>0</v>
      </c>
    </row>
    <row r="156" spans="1:18" x14ac:dyDescent="0.25">
      <c r="A156" s="37">
        <v>147</v>
      </c>
      <c r="B156" s="174"/>
      <c r="C156" s="179"/>
      <c r="D156" s="174"/>
      <c r="E156" s="39" t="s">
        <v>4</v>
      </c>
      <c r="F156" s="39">
        <f>F129</f>
        <v>28519.299999999996</v>
      </c>
      <c r="G156" s="39">
        <f t="shared" ref="G156:M156" si="128">G129</f>
        <v>17124.599999999999</v>
      </c>
      <c r="H156" s="39">
        <f t="shared" si="128"/>
        <v>3293.8</v>
      </c>
      <c r="I156" s="39">
        <f t="shared" si="128"/>
        <v>4020.1</v>
      </c>
      <c r="J156" s="43">
        <f t="shared" si="128"/>
        <v>4080.8</v>
      </c>
      <c r="K156" s="33">
        <f t="shared" si="128"/>
        <v>0</v>
      </c>
      <c r="L156" s="33">
        <f t="shared" si="128"/>
        <v>0</v>
      </c>
      <c r="M156" s="43">
        <f t="shared" si="128"/>
        <v>0</v>
      </c>
      <c r="N156" s="145">
        <f t="shared" ref="N156:R156" si="129">N129</f>
        <v>0</v>
      </c>
      <c r="O156" s="145">
        <f t="shared" si="129"/>
        <v>0</v>
      </c>
      <c r="P156" s="145">
        <f t="shared" si="129"/>
        <v>0</v>
      </c>
      <c r="Q156" s="145">
        <f t="shared" si="129"/>
        <v>0</v>
      </c>
      <c r="R156" s="145">
        <f t="shared" si="129"/>
        <v>0</v>
      </c>
    </row>
    <row r="157" spans="1:18" x14ac:dyDescent="0.25">
      <c r="A157" s="37">
        <v>148</v>
      </c>
      <c r="B157" s="174"/>
      <c r="C157" s="179"/>
      <c r="D157" s="174"/>
      <c r="E157" s="39" t="s">
        <v>5</v>
      </c>
      <c r="F157" s="39">
        <f>F130</f>
        <v>84389.6</v>
      </c>
      <c r="G157" s="39">
        <f t="shared" ref="G157:M157" si="130">G130</f>
        <v>29152.7</v>
      </c>
      <c r="H157" s="39">
        <f t="shared" si="130"/>
        <v>5151.8</v>
      </c>
      <c r="I157" s="39">
        <f t="shared" si="130"/>
        <v>23446.400000000001</v>
      </c>
      <c r="J157" s="43">
        <f t="shared" si="130"/>
        <v>6382.8</v>
      </c>
      <c r="K157" s="33">
        <f t="shared" si="130"/>
        <v>6267</v>
      </c>
      <c r="L157" s="33">
        <f t="shared" si="130"/>
        <v>6974.2</v>
      </c>
      <c r="M157" s="33">
        <f t="shared" si="130"/>
        <v>7014.7</v>
      </c>
      <c r="N157" s="33">
        <f t="shared" ref="N157:R157" si="131">N130</f>
        <v>0</v>
      </c>
      <c r="O157" s="33">
        <f t="shared" si="131"/>
        <v>0</v>
      </c>
      <c r="P157" s="33">
        <f t="shared" si="131"/>
        <v>0</v>
      </c>
      <c r="Q157" s="33">
        <f t="shared" si="131"/>
        <v>0</v>
      </c>
      <c r="R157" s="33">
        <f t="shared" si="131"/>
        <v>0</v>
      </c>
    </row>
    <row r="158" spans="1:18" x14ac:dyDescent="0.25">
      <c r="A158" s="37">
        <v>149</v>
      </c>
      <c r="B158" s="174"/>
      <c r="C158" s="179"/>
      <c r="D158" s="174"/>
      <c r="E158" s="39" t="s">
        <v>6</v>
      </c>
      <c r="F158" s="39">
        <f>F131</f>
        <v>24849.500000000004</v>
      </c>
      <c r="G158" s="39">
        <f t="shared" ref="G158:M158" si="132">G131</f>
        <v>8456.6</v>
      </c>
      <c r="H158" s="39">
        <f t="shared" si="132"/>
        <v>5535.2</v>
      </c>
      <c r="I158" s="39">
        <f t="shared" si="132"/>
        <v>5436.6</v>
      </c>
      <c r="J158" s="43">
        <f t="shared" si="132"/>
        <v>1846.5</v>
      </c>
      <c r="K158" s="33">
        <f t="shared" si="132"/>
        <v>1105.9000000000001</v>
      </c>
      <c r="L158" s="33">
        <f t="shared" si="132"/>
        <v>1230.8</v>
      </c>
      <c r="M158" s="33">
        <f t="shared" si="132"/>
        <v>1237.9000000000001</v>
      </c>
      <c r="N158" s="33">
        <f t="shared" ref="N158:R158" si="133">N131</f>
        <v>0</v>
      </c>
      <c r="O158" s="33">
        <f t="shared" si="133"/>
        <v>0</v>
      </c>
      <c r="P158" s="33">
        <f t="shared" si="133"/>
        <v>0</v>
      </c>
      <c r="Q158" s="33">
        <f t="shared" si="133"/>
        <v>0</v>
      </c>
      <c r="R158" s="33">
        <f t="shared" si="133"/>
        <v>0</v>
      </c>
    </row>
    <row r="159" spans="1:18" ht="30" x14ac:dyDescent="0.25">
      <c r="A159" s="37">
        <v>150</v>
      </c>
      <c r="B159" s="175"/>
      <c r="C159" s="180"/>
      <c r="D159" s="175"/>
      <c r="E159" s="39" t="s">
        <v>55</v>
      </c>
      <c r="F159" s="39">
        <f>F132</f>
        <v>0</v>
      </c>
      <c r="G159" s="39">
        <f t="shared" ref="G159:M159" si="134">G132</f>
        <v>0</v>
      </c>
      <c r="H159" s="39">
        <f t="shared" si="134"/>
        <v>0</v>
      </c>
      <c r="I159" s="39">
        <f t="shared" si="134"/>
        <v>0</v>
      </c>
      <c r="J159" s="43">
        <f t="shared" si="134"/>
        <v>0</v>
      </c>
      <c r="K159" s="39">
        <f t="shared" si="134"/>
        <v>0</v>
      </c>
      <c r="L159" s="39">
        <f t="shared" si="134"/>
        <v>0</v>
      </c>
      <c r="M159" s="39">
        <f t="shared" si="134"/>
        <v>0</v>
      </c>
      <c r="N159" s="145">
        <f t="shared" ref="N159:R159" si="135">N132</f>
        <v>0</v>
      </c>
      <c r="O159" s="145">
        <f t="shared" si="135"/>
        <v>0</v>
      </c>
      <c r="P159" s="145">
        <f t="shared" si="135"/>
        <v>0</v>
      </c>
      <c r="Q159" s="145">
        <f t="shared" si="135"/>
        <v>0</v>
      </c>
      <c r="R159" s="145">
        <f t="shared" si="135"/>
        <v>0</v>
      </c>
    </row>
    <row r="160" spans="1:18" x14ac:dyDescent="0.25">
      <c r="A160" s="37">
        <v>151</v>
      </c>
      <c r="B160" s="173"/>
      <c r="C160" s="178" t="s">
        <v>68</v>
      </c>
      <c r="D160" s="173"/>
      <c r="E160" s="39" t="s">
        <v>3</v>
      </c>
      <c r="F160" s="39">
        <f>F138-F155</f>
        <v>3412239.5</v>
      </c>
      <c r="G160" s="39">
        <f t="shared" ref="G160:M160" si="136">G138-G155</f>
        <v>310915.8</v>
      </c>
      <c r="H160" s="39">
        <f t="shared" si="136"/>
        <v>244522.30000000002</v>
      </c>
      <c r="I160" s="39">
        <f t="shared" si="136"/>
        <v>322532.90000000002</v>
      </c>
      <c r="J160" s="43">
        <f t="shared" si="136"/>
        <v>302815.2</v>
      </c>
      <c r="K160" s="33">
        <f t="shared" si="136"/>
        <v>328984.09999999998</v>
      </c>
      <c r="L160" s="33">
        <f t="shared" si="136"/>
        <v>292459.09999999998</v>
      </c>
      <c r="M160" s="33">
        <f t="shared" si="136"/>
        <v>267460.10000000003</v>
      </c>
      <c r="N160" s="33">
        <f t="shared" ref="N160:R160" si="137">N138-N155</f>
        <v>268510</v>
      </c>
      <c r="O160" s="33">
        <f t="shared" si="137"/>
        <v>268510</v>
      </c>
      <c r="P160" s="33">
        <f t="shared" si="137"/>
        <v>268510</v>
      </c>
      <c r="Q160" s="33">
        <f t="shared" si="137"/>
        <v>268510</v>
      </c>
      <c r="R160" s="33">
        <f t="shared" si="137"/>
        <v>268510</v>
      </c>
    </row>
    <row r="161" spans="1:18" x14ac:dyDescent="0.25">
      <c r="A161" s="37">
        <v>152</v>
      </c>
      <c r="B161" s="174"/>
      <c r="C161" s="179"/>
      <c r="D161" s="174"/>
      <c r="E161" s="39" t="s">
        <v>4</v>
      </c>
      <c r="F161" s="39">
        <f>F139-F156</f>
        <v>0</v>
      </c>
      <c r="G161" s="39">
        <f t="shared" ref="G161:M161" si="138">G139-G156</f>
        <v>0</v>
      </c>
      <c r="H161" s="39">
        <f t="shared" si="138"/>
        <v>0</v>
      </c>
      <c r="I161" s="39">
        <f t="shared" si="138"/>
        <v>0</v>
      </c>
      <c r="J161" s="43">
        <f t="shared" si="138"/>
        <v>0</v>
      </c>
      <c r="K161" s="33">
        <f t="shared" si="138"/>
        <v>0</v>
      </c>
      <c r="L161" s="33">
        <f t="shared" si="138"/>
        <v>0</v>
      </c>
      <c r="M161" s="43">
        <f t="shared" si="138"/>
        <v>0</v>
      </c>
      <c r="N161" s="145">
        <f t="shared" ref="N161:R161" si="139">N139-N156</f>
        <v>0</v>
      </c>
      <c r="O161" s="145">
        <f t="shared" si="139"/>
        <v>0</v>
      </c>
      <c r="P161" s="145">
        <f t="shared" si="139"/>
        <v>0</v>
      </c>
      <c r="Q161" s="145">
        <f t="shared" si="139"/>
        <v>0</v>
      </c>
      <c r="R161" s="145">
        <f t="shared" si="139"/>
        <v>0</v>
      </c>
    </row>
    <row r="162" spans="1:18" x14ac:dyDescent="0.25">
      <c r="A162" s="37">
        <v>153</v>
      </c>
      <c r="B162" s="174"/>
      <c r="C162" s="179"/>
      <c r="D162" s="174"/>
      <c r="E162" s="39" t="s">
        <v>5</v>
      </c>
      <c r="F162" s="39">
        <f>F140-F157</f>
        <v>193558.39999999999</v>
      </c>
      <c r="G162" s="39">
        <f t="shared" ref="G162:M162" si="140">G140-G157</f>
        <v>100803.99999999999</v>
      </c>
      <c r="H162" s="39">
        <f t="shared" si="140"/>
        <v>12040.000000000004</v>
      </c>
      <c r="I162" s="39">
        <f t="shared" si="140"/>
        <v>53202.700000000004</v>
      </c>
      <c r="J162" s="43">
        <f t="shared" si="140"/>
        <v>19666.399999999998</v>
      </c>
      <c r="K162" s="33">
        <f t="shared" si="140"/>
        <v>2926.1000000000004</v>
      </c>
      <c r="L162" s="33">
        <f t="shared" si="140"/>
        <v>2459.1000000000013</v>
      </c>
      <c r="M162" s="33">
        <f t="shared" si="140"/>
        <v>2460.0999999999995</v>
      </c>
      <c r="N162" s="33">
        <f t="shared" ref="N162:R162" si="141">N140-N157</f>
        <v>0</v>
      </c>
      <c r="O162" s="33">
        <f t="shared" si="141"/>
        <v>0</v>
      </c>
      <c r="P162" s="33">
        <f t="shared" si="141"/>
        <v>0</v>
      </c>
      <c r="Q162" s="33">
        <f t="shared" si="141"/>
        <v>0</v>
      </c>
      <c r="R162" s="33">
        <f t="shared" si="141"/>
        <v>0</v>
      </c>
    </row>
    <row r="163" spans="1:18" x14ac:dyDescent="0.25">
      <c r="A163" s="37">
        <v>154</v>
      </c>
      <c r="B163" s="174"/>
      <c r="C163" s="179"/>
      <c r="D163" s="174"/>
      <c r="E163" s="39" t="s">
        <v>6</v>
      </c>
      <c r="F163" s="39">
        <f>F141-F158</f>
        <v>3218681.1</v>
      </c>
      <c r="G163" s="39">
        <f t="shared" ref="G163:M163" si="142">G141-G158</f>
        <v>210111.80000000002</v>
      </c>
      <c r="H163" s="39">
        <f t="shared" si="142"/>
        <v>232482.3</v>
      </c>
      <c r="I163" s="39">
        <f t="shared" si="142"/>
        <v>269330.2</v>
      </c>
      <c r="J163" s="43">
        <f t="shared" si="142"/>
        <v>283148.79999999999</v>
      </c>
      <c r="K163" s="33">
        <f t="shared" si="142"/>
        <v>326058</v>
      </c>
      <c r="L163" s="33">
        <f t="shared" si="142"/>
        <v>290000</v>
      </c>
      <c r="M163" s="33">
        <f t="shared" si="142"/>
        <v>265000</v>
      </c>
      <c r="N163" s="33">
        <f t="shared" ref="N163:R163" si="143">N141-N158</f>
        <v>268510</v>
      </c>
      <c r="O163" s="33">
        <f t="shared" si="143"/>
        <v>268510</v>
      </c>
      <c r="P163" s="33">
        <f t="shared" si="143"/>
        <v>268510</v>
      </c>
      <c r="Q163" s="33">
        <f t="shared" si="143"/>
        <v>268510</v>
      </c>
      <c r="R163" s="33">
        <f t="shared" si="143"/>
        <v>268510</v>
      </c>
    </row>
    <row r="164" spans="1:18" ht="30" x14ac:dyDescent="0.25">
      <c r="A164" s="37">
        <v>155</v>
      </c>
      <c r="B164" s="175"/>
      <c r="C164" s="180"/>
      <c r="D164" s="175"/>
      <c r="E164" s="39" t="s">
        <v>55</v>
      </c>
      <c r="F164" s="39">
        <f>F142-F159</f>
        <v>0</v>
      </c>
      <c r="G164" s="39">
        <f t="shared" ref="G164:M164" si="144">G142-G159</f>
        <v>0</v>
      </c>
      <c r="H164" s="39">
        <f t="shared" si="144"/>
        <v>0</v>
      </c>
      <c r="I164" s="39">
        <f t="shared" si="144"/>
        <v>0</v>
      </c>
      <c r="J164" s="43">
        <f t="shared" si="144"/>
        <v>0</v>
      </c>
      <c r="K164" s="39">
        <f t="shared" si="144"/>
        <v>0</v>
      </c>
      <c r="L164" s="39">
        <f t="shared" si="144"/>
        <v>0</v>
      </c>
      <c r="M164" s="39">
        <f t="shared" si="144"/>
        <v>0</v>
      </c>
      <c r="N164" s="145">
        <f t="shared" ref="N164:R164" si="145">N142-N159</f>
        <v>0</v>
      </c>
      <c r="O164" s="145">
        <f t="shared" si="145"/>
        <v>0</v>
      </c>
      <c r="P164" s="145">
        <f t="shared" si="145"/>
        <v>0</v>
      </c>
      <c r="Q164" s="145">
        <f t="shared" si="145"/>
        <v>0</v>
      </c>
      <c r="R164" s="145">
        <f t="shared" si="145"/>
        <v>0</v>
      </c>
    </row>
    <row r="165" spans="1:18" ht="13.9" customHeight="1" x14ac:dyDescent="0.25">
      <c r="A165" s="37">
        <v>156</v>
      </c>
      <c r="B165" s="170" t="s">
        <v>8</v>
      </c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2"/>
    </row>
    <row r="166" spans="1:18" ht="26.25" customHeight="1" x14ac:dyDescent="0.25">
      <c r="A166" s="37">
        <v>157</v>
      </c>
      <c r="B166" s="176"/>
      <c r="C166" s="178" t="s">
        <v>26</v>
      </c>
      <c r="D166" s="176" t="s">
        <v>11</v>
      </c>
      <c r="E166" s="39" t="s">
        <v>3</v>
      </c>
      <c r="F166" s="39">
        <f>SUM(F167:F170)</f>
        <v>3526444.9</v>
      </c>
      <c r="G166" s="39">
        <f t="shared" ref="G166:M166" si="146">SUM(G167:G170)</f>
        <v>359578.6</v>
      </c>
      <c r="H166" s="39">
        <f t="shared" si="146"/>
        <v>251592.70000000004</v>
      </c>
      <c r="I166" s="39">
        <f t="shared" si="146"/>
        <v>350955</v>
      </c>
      <c r="J166" s="43">
        <f t="shared" si="146"/>
        <v>313606.09999999992</v>
      </c>
      <c r="K166" s="33">
        <f t="shared" si="146"/>
        <v>334885</v>
      </c>
      <c r="L166" s="33">
        <f t="shared" si="146"/>
        <v>299239.89999999997</v>
      </c>
      <c r="M166" s="33">
        <f t="shared" si="146"/>
        <v>274287.60000000003</v>
      </c>
      <c r="N166" s="33">
        <f t="shared" ref="N166:R166" si="147">SUM(N167:N170)</f>
        <v>268460</v>
      </c>
      <c r="O166" s="33">
        <f t="shared" si="147"/>
        <v>268460</v>
      </c>
      <c r="P166" s="33">
        <f t="shared" si="147"/>
        <v>268460</v>
      </c>
      <c r="Q166" s="33">
        <f t="shared" si="147"/>
        <v>268460</v>
      </c>
      <c r="R166" s="33">
        <f t="shared" si="147"/>
        <v>268460</v>
      </c>
    </row>
    <row r="167" spans="1:18" ht="21.75" customHeight="1" x14ac:dyDescent="0.25">
      <c r="A167" s="37">
        <v>158</v>
      </c>
      <c r="B167" s="177"/>
      <c r="C167" s="179"/>
      <c r="D167" s="177"/>
      <c r="E167" s="39" t="s">
        <v>4</v>
      </c>
      <c r="F167" s="39">
        <f>SUM(G167:R167)</f>
        <v>28519.299999999996</v>
      </c>
      <c r="G167" s="39">
        <f>G12+G17+G22+G37+G59+G79+G94+G104+G129+G48</f>
        <v>17124.599999999999</v>
      </c>
      <c r="H167" s="43">
        <f t="shared" ref="H167:M167" si="148">H12+H17+H22+H37+H59+H79+H94+H104+H129+H48</f>
        <v>3293.8</v>
      </c>
      <c r="I167" s="43">
        <f t="shared" si="148"/>
        <v>4020.1</v>
      </c>
      <c r="J167" s="43">
        <f t="shared" si="148"/>
        <v>4080.8</v>
      </c>
      <c r="K167" s="33">
        <f t="shared" si="148"/>
        <v>0</v>
      </c>
      <c r="L167" s="33">
        <f t="shared" si="148"/>
        <v>0</v>
      </c>
      <c r="M167" s="33">
        <f t="shared" si="148"/>
        <v>0</v>
      </c>
      <c r="N167" s="33">
        <f t="shared" ref="N167:R167" si="149">N12+N17+N22+N37+N59+N79+N94+N104+N129+N48</f>
        <v>0</v>
      </c>
      <c r="O167" s="33">
        <f t="shared" si="149"/>
        <v>0</v>
      </c>
      <c r="P167" s="33">
        <f t="shared" si="149"/>
        <v>0</v>
      </c>
      <c r="Q167" s="33">
        <f t="shared" si="149"/>
        <v>0</v>
      </c>
      <c r="R167" s="33">
        <f t="shared" si="149"/>
        <v>0</v>
      </c>
    </row>
    <row r="168" spans="1:18" ht="21.75" customHeight="1" x14ac:dyDescent="0.25">
      <c r="A168" s="37">
        <v>159</v>
      </c>
      <c r="B168" s="177"/>
      <c r="C168" s="179"/>
      <c r="D168" s="177"/>
      <c r="E168" s="39" t="s">
        <v>5</v>
      </c>
      <c r="F168" s="39">
        <f>SUM(G168:R168)</f>
        <v>267502.2</v>
      </c>
      <c r="G168" s="43">
        <f t="shared" ref="G168:M170" si="150">G13+G18+G23+G38+G60+G80+G95+G105+G130+G49</f>
        <v>128038.39999999999</v>
      </c>
      <c r="H168" s="43">
        <f t="shared" si="150"/>
        <v>15773.400000000001</v>
      </c>
      <c r="I168" s="43">
        <f t="shared" si="150"/>
        <v>75230.5</v>
      </c>
      <c r="J168" s="43">
        <f t="shared" si="150"/>
        <v>24629.999999999996</v>
      </c>
      <c r="K168" s="33">
        <f t="shared" si="150"/>
        <v>7771.1</v>
      </c>
      <c r="L168" s="33">
        <f t="shared" si="150"/>
        <v>8009.1</v>
      </c>
      <c r="M168" s="33">
        <f t="shared" si="150"/>
        <v>8049.7</v>
      </c>
      <c r="N168" s="33">
        <f t="shared" ref="N168:R168" si="151">N13+N18+N23+N38+N60+N80+N95+N105+N130+N49</f>
        <v>0</v>
      </c>
      <c r="O168" s="33">
        <f t="shared" si="151"/>
        <v>0</v>
      </c>
      <c r="P168" s="33">
        <f t="shared" si="151"/>
        <v>0</v>
      </c>
      <c r="Q168" s="33">
        <f t="shared" si="151"/>
        <v>0</v>
      </c>
      <c r="R168" s="33">
        <f t="shared" si="151"/>
        <v>0</v>
      </c>
    </row>
    <row r="169" spans="1:18" ht="21.75" customHeight="1" x14ac:dyDescent="0.25">
      <c r="A169" s="37">
        <v>160</v>
      </c>
      <c r="B169" s="177"/>
      <c r="C169" s="179"/>
      <c r="D169" s="177"/>
      <c r="E169" s="39" t="s">
        <v>6</v>
      </c>
      <c r="F169" s="39">
        <f>SUM(G169:R169)</f>
        <v>3230423.4</v>
      </c>
      <c r="G169" s="43">
        <f t="shared" si="150"/>
        <v>214415.6</v>
      </c>
      <c r="H169" s="43">
        <f t="shared" si="150"/>
        <v>232525.50000000003</v>
      </c>
      <c r="I169" s="43">
        <f t="shared" si="150"/>
        <v>271704.39999999997</v>
      </c>
      <c r="J169" s="43">
        <f t="shared" si="150"/>
        <v>284895.29999999993</v>
      </c>
      <c r="K169" s="33">
        <f t="shared" si="150"/>
        <v>327113.90000000002</v>
      </c>
      <c r="L169" s="33">
        <f t="shared" si="150"/>
        <v>291230.8</v>
      </c>
      <c r="M169" s="33">
        <f t="shared" si="150"/>
        <v>266237.90000000002</v>
      </c>
      <c r="N169" s="33">
        <f t="shared" ref="N169:R169" si="152">N14+N19+N24+N39+N61+N81+N96+N106+N131+N50</f>
        <v>268460</v>
      </c>
      <c r="O169" s="33">
        <f t="shared" si="152"/>
        <v>268460</v>
      </c>
      <c r="P169" s="33">
        <f t="shared" si="152"/>
        <v>268460</v>
      </c>
      <c r="Q169" s="33">
        <f t="shared" si="152"/>
        <v>268460</v>
      </c>
      <c r="R169" s="33">
        <f t="shared" si="152"/>
        <v>268460</v>
      </c>
    </row>
    <row r="170" spans="1:18" ht="30.75" customHeight="1" x14ac:dyDescent="0.25">
      <c r="A170" s="37">
        <v>161</v>
      </c>
      <c r="B170" s="185"/>
      <c r="C170" s="180"/>
      <c r="D170" s="185"/>
      <c r="E170" s="39" t="s">
        <v>55</v>
      </c>
      <c r="F170" s="39">
        <f>SUM(G170:R170)</f>
        <v>0</v>
      </c>
      <c r="G170" s="43">
        <f t="shared" si="150"/>
        <v>0</v>
      </c>
      <c r="H170" s="43">
        <f t="shared" si="150"/>
        <v>0</v>
      </c>
      <c r="I170" s="43">
        <f t="shared" si="150"/>
        <v>0</v>
      </c>
      <c r="J170" s="43">
        <f t="shared" si="150"/>
        <v>0</v>
      </c>
      <c r="K170" s="43">
        <f t="shared" si="150"/>
        <v>0</v>
      </c>
      <c r="L170" s="43">
        <f t="shared" si="150"/>
        <v>0</v>
      </c>
      <c r="M170" s="43">
        <f t="shared" si="150"/>
        <v>0</v>
      </c>
      <c r="N170" s="145">
        <f t="shared" ref="N170:R170" si="153">N15+N20+N25+N40+N62+N82+N97+N107+N132+N51</f>
        <v>0</v>
      </c>
      <c r="O170" s="145">
        <f t="shared" si="153"/>
        <v>0</v>
      </c>
      <c r="P170" s="145">
        <f t="shared" si="153"/>
        <v>0</v>
      </c>
      <c r="Q170" s="145">
        <f t="shared" si="153"/>
        <v>0</v>
      </c>
      <c r="R170" s="145">
        <f t="shared" si="153"/>
        <v>0</v>
      </c>
    </row>
    <row r="171" spans="1:18" ht="23.25" customHeight="1" x14ac:dyDescent="0.25">
      <c r="A171" s="37">
        <v>162</v>
      </c>
      <c r="B171" s="176"/>
      <c r="C171" s="178" t="s">
        <v>27</v>
      </c>
      <c r="D171" s="176" t="s">
        <v>12</v>
      </c>
      <c r="E171" s="39" t="s">
        <v>3</v>
      </c>
      <c r="F171" s="39">
        <f>SUM(F172:F175)</f>
        <v>12607.199999999999</v>
      </c>
      <c r="G171" s="39">
        <f t="shared" ref="G171:M171" si="154">SUM(G172:G175)</f>
        <v>4152.8</v>
      </c>
      <c r="H171" s="39">
        <f t="shared" si="154"/>
        <v>4992</v>
      </c>
      <c r="I171" s="39">
        <f t="shared" si="154"/>
        <v>3062.4</v>
      </c>
      <c r="J171" s="43">
        <f t="shared" si="154"/>
        <v>100</v>
      </c>
      <c r="K171" s="33">
        <f t="shared" si="154"/>
        <v>50</v>
      </c>
      <c r="L171" s="33">
        <f t="shared" si="154"/>
        <v>0</v>
      </c>
      <c r="M171" s="33">
        <f t="shared" si="154"/>
        <v>0</v>
      </c>
      <c r="N171" s="33">
        <f t="shared" ref="N171:R171" si="155">SUM(N172:N175)</f>
        <v>50</v>
      </c>
      <c r="O171" s="33">
        <f t="shared" si="155"/>
        <v>50</v>
      </c>
      <c r="P171" s="33">
        <f t="shared" si="155"/>
        <v>50</v>
      </c>
      <c r="Q171" s="33">
        <f t="shared" si="155"/>
        <v>50</v>
      </c>
      <c r="R171" s="33">
        <f t="shared" si="155"/>
        <v>50</v>
      </c>
    </row>
    <row r="172" spans="1:18" ht="16.5" customHeight="1" x14ac:dyDescent="0.25">
      <c r="A172" s="37">
        <v>163</v>
      </c>
      <c r="B172" s="177"/>
      <c r="C172" s="179"/>
      <c r="D172" s="177"/>
      <c r="E172" s="39" t="s">
        <v>4</v>
      </c>
      <c r="F172" s="39">
        <f>SUM(G172:R172)</f>
        <v>0</v>
      </c>
      <c r="G172" s="39">
        <f t="shared" ref="G172:H175" si="156">G27+G99+G109</f>
        <v>0</v>
      </c>
      <c r="H172" s="39">
        <f t="shared" si="156"/>
        <v>0</v>
      </c>
      <c r="I172" s="39">
        <f t="shared" ref="I172:M172" si="157">I27+I99+I109</f>
        <v>0</v>
      </c>
      <c r="J172" s="43">
        <f t="shared" si="157"/>
        <v>0</v>
      </c>
      <c r="K172" s="39">
        <f t="shared" si="157"/>
        <v>0</v>
      </c>
      <c r="L172" s="39">
        <f t="shared" si="157"/>
        <v>0</v>
      </c>
      <c r="M172" s="39">
        <f t="shared" si="157"/>
        <v>0</v>
      </c>
      <c r="N172" s="145">
        <f t="shared" ref="N172:R172" si="158">N27+N99+N109</f>
        <v>0</v>
      </c>
      <c r="O172" s="145">
        <f t="shared" si="158"/>
        <v>0</v>
      </c>
      <c r="P172" s="145">
        <f t="shared" si="158"/>
        <v>0</v>
      </c>
      <c r="Q172" s="145">
        <f t="shared" si="158"/>
        <v>0</v>
      </c>
      <c r="R172" s="145">
        <f t="shared" si="158"/>
        <v>0</v>
      </c>
    </row>
    <row r="173" spans="1:18" ht="16.5" customHeight="1" x14ac:dyDescent="0.25">
      <c r="A173" s="37">
        <v>164</v>
      </c>
      <c r="B173" s="177"/>
      <c r="C173" s="179"/>
      <c r="D173" s="177"/>
      <c r="E173" s="39" t="s">
        <v>5</v>
      </c>
      <c r="F173" s="39">
        <f>SUM(G173:R173)</f>
        <v>0</v>
      </c>
      <c r="G173" s="39">
        <f t="shared" si="156"/>
        <v>0</v>
      </c>
      <c r="H173" s="39">
        <f t="shared" si="156"/>
        <v>0</v>
      </c>
      <c r="I173" s="39">
        <f t="shared" ref="I173:M173" si="159">I28+I100+I110</f>
        <v>0</v>
      </c>
      <c r="J173" s="43">
        <f t="shared" si="159"/>
        <v>0</v>
      </c>
      <c r="K173" s="39">
        <f t="shared" si="159"/>
        <v>0</v>
      </c>
      <c r="L173" s="39">
        <f t="shared" si="159"/>
        <v>0</v>
      </c>
      <c r="M173" s="39">
        <f t="shared" si="159"/>
        <v>0</v>
      </c>
      <c r="N173" s="145">
        <f t="shared" ref="N173:R173" si="160">N28+N100+N110</f>
        <v>0</v>
      </c>
      <c r="O173" s="145">
        <f t="shared" si="160"/>
        <v>0</v>
      </c>
      <c r="P173" s="145">
        <f t="shared" si="160"/>
        <v>0</v>
      </c>
      <c r="Q173" s="145">
        <f t="shared" si="160"/>
        <v>0</v>
      </c>
      <c r="R173" s="145">
        <f t="shared" si="160"/>
        <v>0</v>
      </c>
    </row>
    <row r="174" spans="1:18" x14ac:dyDescent="0.25">
      <c r="A174" s="37">
        <v>165</v>
      </c>
      <c r="B174" s="177"/>
      <c r="C174" s="179"/>
      <c r="D174" s="177"/>
      <c r="E174" s="39" t="s">
        <v>6</v>
      </c>
      <c r="F174" s="39">
        <f>SUM(G174:R174)</f>
        <v>12607.199999999999</v>
      </c>
      <c r="G174" s="39">
        <f t="shared" si="156"/>
        <v>4152.8</v>
      </c>
      <c r="H174" s="39">
        <f t="shared" si="156"/>
        <v>4992</v>
      </c>
      <c r="I174" s="39">
        <f>I29+I101+I111</f>
        <v>3062.4</v>
      </c>
      <c r="J174" s="43">
        <f>J29+J66+J101+J111</f>
        <v>100</v>
      </c>
      <c r="K174" s="33">
        <f t="shared" ref="K174:M175" si="161">K29+K101+K111</f>
        <v>50</v>
      </c>
      <c r="L174" s="33">
        <f t="shared" si="161"/>
        <v>0</v>
      </c>
      <c r="M174" s="33">
        <f t="shared" si="161"/>
        <v>0</v>
      </c>
      <c r="N174" s="33">
        <f t="shared" ref="N174:R174" si="162">N29+N101+N111</f>
        <v>50</v>
      </c>
      <c r="O174" s="33">
        <f t="shared" si="162"/>
        <v>50</v>
      </c>
      <c r="P174" s="33">
        <f t="shared" si="162"/>
        <v>50</v>
      </c>
      <c r="Q174" s="33">
        <f t="shared" si="162"/>
        <v>50</v>
      </c>
      <c r="R174" s="33">
        <f t="shared" si="162"/>
        <v>50</v>
      </c>
    </row>
    <row r="175" spans="1:18" ht="30.75" customHeight="1" x14ac:dyDescent="0.25">
      <c r="A175" s="37">
        <v>166</v>
      </c>
      <c r="B175" s="177"/>
      <c r="C175" s="180"/>
      <c r="D175" s="177"/>
      <c r="E175" s="39" t="s">
        <v>55</v>
      </c>
      <c r="F175" s="39">
        <f>SUM(G175:R175)</f>
        <v>0</v>
      </c>
      <c r="G175" s="39">
        <f t="shared" si="156"/>
        <v>0</v>
      </c>
      <c r="H175" s="39">
        <f t="shared" si="156"/>
        <v>0</v>
      </c>
      <c r="I175" s="39">
        <f>I30+I102+I112</f>
        <v>0</v>
      </c>
      <c r="J175" s="43">
        <f>J30+J102+J112</f>
        <v>0</v>
      </c>
      <c r="K175" s="39">
        <f t="shared" si="161"/>
        <v>0</v>
      </c>
      <c r="L175" s="39">
        <f t="shared" si="161"/>
        <v>0</v>
      </c>
      <c r="M175" s="39">
        <f t="shared" si="161"/>
        <v>0</v>
      </c>
      <c r="N175" s="145">
        <f t="shared" ref="N175:R175" si="163">N30+N102+N112</f>
        <v>0</v>
      </c>
      <c r="O175" s="145">
        <f t="shared" si="163"/>
        <v>0</v>
      </c>
      <c r="P175" s="145">
        <f t="shared" si="163"/>
        <v>0</v>
      </c>
      <c r="Q175" s="145">
        <f t="shared" si="163"/>
        <v>0</v>
      </c>
      <c r="R175" s="145">
        <f t="shared" si="163"/>
        <v>0</v>
      </c>
    </row>
    <row r="176" spans="1:18" x14ac:dyDescent="0.25">
      <c r="A176" s="37">
        <v>172</v>
      </c>
      <c r="B176" s="176"/>
      <c r="C176" s="178" t="s">
        <v>28</v>
      </c>
      <c r="D176" s="176" t="s">
        <v>57</v>
      </c>
      <c r="E176" s="39" t="s">
        <v>3</v>
      </c>
      <c r="F176" s="39">
        <f>SUM(F177:F180)</f>
        <v>697.4</v>
      </c>
      <c r="G176" s="39">
        <f t="shared" ref="G176:M176" si="164">SUM(G177:G180)</f>
        <v>97.1</v>
      </c>
      <c r="H176" s="39">
        <f t="shared" si="164"/>
        <v>97.2</v>
      </c>
      <c r="I176" s="39">
        <f t="shared" si="164"/>
        <v>97.4</v>
      </c>
      <c r="J176" s="43">
        <f t="shared" si="164"/>
        <v>98</v>
      </c>
      <c r="K176" s="33">
        <f t="shared" si="164"/>
        <v>100.8</v>
      </c>
      <c r="L176" s="33">
        <f t="shared" si="164"/>
        <v>103</v>
      </c>
      <c r="M176" s="33">
        <f t="shared" si="164"/>
        <v>103.9</v>
      </c>
      <c r="N176" s="33">
        <f t="shared" ref="N176:R176" si="165">SUM(N177:N180)</f>
        <v>0</v>
      </c>
      <c r="O176" s="33">
        <f t="shared" si="165"/>
        <v>0</v>
      </c>
      <c r="P176" s="33">
        <f t="shared" si="165"/>
        <v>0</v>
      </c>
      <c r="Q176" s="33">
        <f t="shared" si="165"/>
        <v>0</v>
      </c>
      <c r="R176" s="33">
        <f t="shared" si="165"/>
        <v>0</v>
      </c>
    </row>
    <row r="177" spans="1:18" ht="16.5" customHeight="1" x14ac:dyDescent="0.25">
      <c r="A177" s="37">
        <v>173</v>
      </c>
      <c r="B177" s="177"/>
      <c r="C177" s="179"/>
      <c r="D177" s="177"/>
      <c r="E177" s="39" t="s">
        <v>4</v>
      </c>
      <c r="F177" s="39">
        <f>SUM(G177:R177)</f>
        <v>0</v>
      </c>
      <c r="G177" s="39">
        <f t="shared" ref="G177:M180" si="166">G84+G119</f>
        <v>0</v>
      </c>
      <c r="H177" s="39">
        <f t="shared" si="166"/>
        <v>0</v>
      </c>
      <c r="I177" s="39">
        <f t="shared" si="166"/>
        <v>0</v>
      </c>
      <c r="J177" s="43">
        <f t="shared" si="166"/>
        <v>0</v>
      </c>
      <c r="K177" s="39">
        <f t="shared" si="166"/>
        <v>0</v>
      </c>
      <c r="L177" s="39">
        <f t="shared" si="166"/>
        <v>0</v>
      </c>
      <c r="M177" s="39">
        <f t="shared" si="166"/>
        <v>0</v>
      </c>
      <c r="N177" s="145">
        <f t="shared" ref="N177:R177" si="167">N84+N119</f>
        <v>0</v>
      </c>
      <c r="O177" s="145">
        <f t="shared" si="167"/>
        <v>0</v>
      </c>
      <c r="P177" s="145">
        <f t="shared" si="167"/>
        <v>0</v>
      </c>
      <c r="Q177" s="145">
        <f t="shared" si="167"/>
        <v>0</v>
      </c>
      <c r="R177" s="145">
        <f t="shared" si="167"/>
        <v>0</v>
      </c>
    </row>
    <row r="178" spans="1:18" ht="16.5" customHeight="1" x14ac:dyDescent="0.25">
      <c r="A178" s="37">
        <v>174</v>
      </c>
      <c r="B178" s="177"/>
      <c r="C178" s="179"/>
      <c r="D178" s="177"/>
      <c r="E178" s="39" t="s">
        <v>5</v>
      </c>
      <c r="F178" s="39">
        <f>SUM(G178:R178)</f>
        <v>697.4</v>
      </c>
      <c r="G178" s="39">
        <f t="shared" si="166"/>
        <v>97.1</v>
      </c>
      <c r="H178" s="39">
        <f t="shared" si="166"/>
        <v>97.2</v>
      </c>
      <c r="I178" s="39">
        <f t="shared" si="166"/>
        <v>97.4</v>
      </c>
      <c r="J178" s="43">
        <f t="shared" si="166"/>
        <v>98</v>
      </c>
      <c r="K178" s="33">
        <f t="shared" si="166"/>
        <v>100.8</v>
      </c>
      <c r="L178" s="33">
        <f t="shared" si="166"/>
        <v>103</v>
      </c>
      <c r="M178" s="33">
        <f t="shared" si="166"/>
        <v>103.9</v>
      </c>
      <c r="N178" s="33">
        <f t="shared" ref="N178:R178" si="168">N85+N120</f>
        <v>0</v>
      </c>
      <c r="O178" s="33">
        <f t="shared" si="168"/>
        <v>0</v>
      </c>
      <c r="P178" s="33">
        <f t="shared" si="168"/>
        <v>0</v>
      </c>
      <c r="Q178" s="33">
        <f t="shared" si="168"/>
        <v>0</v>
      </c>
      <c r="R178" s="33">
        <f t="shared" si="168"/>
        <v>0</v>
      </c>
    </row>
    <row r="179" spans="1:18" ht="15.75" customHeight="1" x14ac:dyDescent="0.25">
      <c r="A179" s="37">
        <v>175</v>
      </c>
      <c r="B179" s="177"/>
      <c r="C179" s="179"/>
      <c r="D179" s="177"/>
      <c r="E179" s="39" t="s">
        <v>6</v>
      </c>
      <c r="F179" s="39">
        <f>SUM(G179:R179)</f>
        <v>0</v>
      </c>
      <c r="G179" s="39">
        <f t="shared" si="166"/>
        <v>0</v>
      </c>
      <c r="H179" s="39">
        <f t="shared" si="166"/>
        <v>0</v>
      </c>
      <c r="I179" s="39">
        <f t="shared" si="166"/>
        <v>0</v>
      </c>
      <c r="J179" s="43">
        <f t="shared" si="166"/>
        <v>0</v>
      </c>
      <c r="K179" s="39">
        <f t="shared" si="166"/>
        <v>0</v>
      </c>
      <c r="L179" s="39">
        <f t="shared" si="166"/>
        <v>0</v>
      </c>
      <c r="M179" s="39">
        <f t="shared" si="166"/>
        <v>0</v>
      </c>
      <c r="N179" s="145">
        <f t="shared" ref="N179:R179" si="169">N86+N121</f>
        <v>0</v>
      </c>
      <c r="O179" s="145">
        <f t="shared" si="169"/>
        <v>0</v>
      </c>
      <c r="P179" s="145">
        <f t="shared" si="169"/>
        <v>0</v>
      </c>
      <c r="Q179" s="145">
        <f t="shared" si="169"/>
        <v>0</v>
      </c>
      <c r="R179" s="145">
        <f t="shared" si="169"/>
        <v>0</v>
      </c>
    </row>
    <row r="180" spans="1:18" ht="31.5" customHeight="1" x14ac:dyDescent="0.25">
      <c r="A180" s="37">
        <v>176</v>
      </c>
      <c r="B180" s="185"/>
      <c r="C180" s="180"/>
      <c r="D180" s="185"/>
      <c r="E180" s="39" t="s">
        <v>55</v>
      </c>
      <c r="F180" s="39">
        <f>SUM(G180:R180)</f>
        <v>0</v>
      </c>
      <c r="G180" s="39">
        <f t="shared" si="166"/>
        <v>0</v>
      </c>
      <c r="H180" s="39">
        <f t="shared" si="166"/>
        <v>0</v>
      </c>
      <c r="I180" s="39">
        <f t="shared" si="166"/>
        <v>0</v>
      </c>
      <c r="J180" s="43">
        <f t="shared" si="166"/>
        <v>0</v>
      </c>
      <c r="K180" s="39">
        <f t="shared" si="166"/>
        <v>0</v>
      </c>
      <c r="L180" s="39">
        <f t="shared" si="166"/>
        <v>0</v>
      </c>
      <c r="M180" s="39">
        <f t="shared" si="166"/>
        <v>0</v>
      </c>
      <c r="N180" s="145">
        <f t="shared" ref="N180:R180" si="170">N87+N122</f>
        <v>0</v>
      </c>
      <c r="O180" s="145">
        <f t="shared" si="170"/>
        <v>0</v>
      </c>
      <c r="P180" s="145">
        <f t="shared" si="170"/>
        <v>0</v>
      </c>
      <c r="Q180" s="145">
        <f t="shared" si="170"/>
        <v>0</v>
      </c>
      <c r="R180" s="145">
        <f t="shared" si="170"/>
        <v>0</v>
      </c>
    </row>
    <row r="181" spans="1:18" x14ac:dyDescent="0.25">
      <c r="A181" s="37">
        <v>177</v>
      </c>
      <c r="B181" s="176"/>
      <c r="C181" s="178" t="s">
        <v>29</v>
      </c>
      <c r="D181" s="176" t="s">
        <v>58</v>
      </c>
      <c r="E181" s="39" t="s">
        <v>3</v>
      </c>
      <c r="F181" s="39">
        <f>SUM(F182:F185)</f>
        <v>10248.400000000001</v>
      </c>
      <c r="G181" s="39">
        <f t="shared" ref="G181:M181" si="171">SUM(G182:G185)</f>
        <v>1821.2</v>
      </c>
      <c r="H181" s="39">
        <f t="shared" si="171"/>
        <v>1821.2</v>
      </c>
      <c r="I181" s="39">
        <f t="shared" si="171"/>
        <v>1321.2</v>
      </c>
      <c r="J181" s="43">
        <f t="shared" si="171"/>
        <v>1321.2</v>
      </c>
      <c r="K181" s="39">
        <f t="shared" si="171"/>
        <v>1321.2</v>
      </c>
      <c r="L181" s="39">
        <f t="shared" si="171"/>
        <v>1321.2</v>
      </c>
      <c r="M181" s="33">
        <f t="shared" si="171"/>
        <v>1321.2</v>
      </c>
      <c r="N181" s="33">
        <f t="shared" ref="N181:R181" si="172">SUM(N182:N185)</f>
        <v>0</v>
      </c>
      <c r="O181" s="33">
        <f t="shared" si="172"/>
        <v>0</v>
      </c>
      <c r="P181" s="33">
        <f t="shared" si="172"/>
        <v>0</v>
      </c>
      <c r="Q181" s="33">
        <f t="shared" si="172"/>
        <v>0</v>
      </c>
      <c r="R181" s="33">
        <f t="shared" si="172"/>
        <v>0</v>
      </c>
    </row>
    <row r="182" spans="1:18" ht="18" customHeight="1" x14ac:dyDescent="0.25">
      <c r="A182" s="37">
        <v>178</v>
      </c>
      <c r="B182" s="177"/>
      <c r="C182" s="179"/>
      <c r="D182" s="177"/>
      <c r="E182" s="39" t="s">
        <v>4</v>
      </c>
      <c r="F182" s="39">
        <f>SUM(G182:R182)</f>
        <v>0</v>
      </c>
      <c r="G182" s="39">
        <f>G69+G114</f>
        <v>0</v>
      </c>
      <c r="H182" s="39">
        <f t="shared" ref="H182:H185" si="173">H69+H114</f>
        <v>0</v>
      </c>
      <c r="I182" s="39">
        <f t="shared" ref="I182:M182" si="174">I69+I114</f>
        <v>0</v>
      </c>
      <c r="J182" s="43">
        <f t="shared" si="174"/>
        <v>0</v>
      </c>
      <c r="K182" s="39">
        <f t="shared" si="174"/>
        <v>0</v>
      </c>
      <c r="L182" s="39">
        <f t="shared" si="174"/>
        <v>0</v>
      </c>
      <c r="M182" s="39">
        <f t="shared" si="174"/>
        <v>0</v>
      </c>
      <c r="N182" s="145">
        <f t="shared" ref="N182:R182" si="175">N69+N114</f>
        <v>0</v>
      </c>
      <c r="O182" s="145">
        <f t="shared" si="175"/>
        <v>0</v>
      </c>
      <c r="P182" s="145">
        <f t="shared" si="175"/>
        <v>0</v>
      </c>
      <c r="Q182" s="145">
        <f t="shared" si="175"/>
        <v>0</v>
      </c>
      <c r="R182" s="145">
        <f t="shared" si="175"/>
        <v>0</v>
      </c>
    </row>
    <row r="183" spans="1:18" ht="18" customHeight="1" x14ac:dyDescent="0.25">
      <c r="A183" s="37">
        <v>179</v>
      </c>
      <c r="B183" s="177"/>
      <c r="C183" s="179"/>
      <c r="D183" s="177"/>
      <c r="E183" s="39" t="s">
        <v>5</v>
      </c>
      <c r="F183" s="39">
        <f>SUM(G183:R183)</f>
        <v>9748.4000000000015</v>
      </c>
      <c r="G183" s="39">
        <f t="shared" ref="G183:M185" si="176">G70+G115</f>
        <v>1821.2</v>
      </c>
      <c r="H183" s="39">
        <f t="shared" si="173"/>
        <v>1321.2</v>
      </c>
      <c r="I183" s="39">
        <f t="shared" si="176"/>
        <v>1321.2</v>
      </c>
      <c r="J183" s="43">
        <f t="shared" si="176"/>
        <v>1321.2</v>
      </c>
      <c r="K183" s="39">
        <f t="shared" si="176"/>
        <v>1321.2</v>
      </c>
      <c r="L183" s="39">
        <f t="shared" si="176"/>
        <v>1321.2</v>
      </c>
      <c r="M183" s="33">
        <f t="shared" si="176"/>
        <v>1321.2</v>
      </c>
      <c r="N183" s="33">
        <f t="shared" ref="N183:R183" si="177">N70+N115</f>
        <v>0</v>
      </c>
      <c r="O183" s="33">
        <f t="shared" si="177"/>
        <v>0</v>
      </c>
      <c r="P183" s="33">
        <f t="shared" si="177"/>
        <v>0</v>
      </c>
      <c r="Q183" s="33">
        <f t="shared" si="177"/>
        <v>0</v>
      </c>
      <c r="R183" s="33">
        <f t="shared" si="177"/>
        <v>0</v>
      </c>
    </row>
    <row r="184" spans="1:18" ht="15.75" customHeight="1" x14ac:dyDescent="0.25">
      <c r="A184" s="37">
        <v>180</v>
      </c>
      <c r="B184" s="177"/>
      <c r="C184" s="179"/>
      <c r="D184" s="177"/>
      <c r="E184" s="39" t="s">
        <v>6</v>
      </c>
      <c r="F184" s="39">
        <f>SUM(G184:R184)</f>
        <v>500</v>
      </c>
      <c r="G184" s="39">
        <f t="shared" si="176"/>
        <v>0</v>
      </c>
      <c r="H184" s="39">
        <f t="shared" si="173"/>
        <v>500</v>
      </c>
      <c r="I184" s="39">
        <f t="shared" si="176"/>
        <v>0</v>
      </c>
      <c r="J184" s="43">
        <f t="shared" si="176"/>
        <v>0</v>
      </c>
      <c r="K184" s="39">
        <f t="shared" si="176"/>
        <v>0</v>
      </c>
      <c r="L184" s="39">
        <f t="shared" si="176"/>
        <v>0</v>
      </c>
      <c r="M184" s="39">
        <f t="shared" si="176"/>
        <v>0</v>
      </c>
      <c r="N184" s="145">
        <f t="shared" ref="N184:R184" si="178">N71+N116</f>
        <v>0</v>
      </c>
      <c r="O184" s="145">
        <f t="shared" si="178"/>
        <v>0</v>
      </c>
      <c r="P184" s="145">
        <f t="shared" si="178"/>
        <v>0</v>
      </c>
      <c r="Q184" s="145">
        <f t="shared" si="178"/>
        <v>0</v>
      </c>
      <c r="R184" s="145">
        <f t="shared" si="178"/>
        <v>0</v>
      </c>
    </row>
    <row r="185" spans="1:18" ht="30" customHeight="1" x14ac:dyDescent="0.25">
      <c r="A185" s="37">
        <v>181</v>
      </c>
      <c r="B185" s="185"/>
      <c r="C185" s="180"/>
      <c r="D185" s="185"/>
      <c r="E185" s="39" t="s">
        <v>55</v>
      </c>
      <c r="F185" s="39">
        <f>SUM(G185:R185)</f>
        <v>0</v>
      </c>
      <c r="G185" s="39">
        <f t="shared" si="176"/>
        <v>0</v>
      </c>
      <c r="H185" s="39">
        <f t="shared" si="173"/>
        <v>0</v>
      </c>
      <c r="I185" s="39">
        <f t="shared" si="176"/>
        <v>0</v>
      </c>
      <c r="J185" s="43">
        <f t="shared" si="176"/>
        <v>0</v>
      </c>
      <c r="K185" s="39">
        <f t="shared" si="176"/>
        <v>0</v>
      </c>
      <c r="L185" s="39">
        <f t="shared" si="176"/>
        <v>0</v>
      </c>
      <c r="M185" s="39">
        <f t="shared" si="176"/>
        <v>0</v>
      </c>
      <c r="N185" s="145">
        <f t="shared" ref="N185:R185" si="179">N72+N117</f>
        <v>0</v>
      </c>
      <c r="O185" s="145">
        <f t="shared" si="179"/>
        <v>0</v>
      </c>
      <c r="P185" s="145">
        <f t="shared" si="179"/>
        <v>0</v>
      </c>
      <c r="Q185" s="145">
        <f t="shared" si="179"/>
        <v>0</v>
      </c>
      <c r="R185" s="145">
        <f t="shared" si="179"/>
        <v>0</v>
      </c>
    </row>
    <row r="186" spans="1:18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151"/>
    </row>
    <row r="187" spans="1:18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151"/>
    </row>
    <row r="188" spans="1:18" x14ac:dyDescent="0.25">
      <c r="B188" s="4"/>
      <c r="D188" s="6"/>
    </row>
    <row r="189" spans="1:18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151"/>
    </row>
    <row r="190" spans="1:18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151"/>
    </row>
    <row r="191" spans="1:18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151"/>
    </row>
    <row r="192" spans="1:18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151"/>
    </row>
    <row r="193" spans="2:18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151"/>
    </row>
    <row r="194" spans="2:18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151"/>
    </row>
    <row r="195" spans="2:18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151"/>
    </row>
    <row r="196" spans="2:18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151"/>
    </row>
    <row r="197" spans="2:18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151"/>
    </row>
    <row r="198" spans="2:18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151"/>
    </row>
    <row r="199" spans="2:18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151"/>
    </row>
    <row r="200" spans="2:18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151"/>
    </row>
    <row r="201" spans="2:18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151"/>
    </row>
    <row r="202" spans="2:18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151"/>
    </row>
    <row r="203" spans="2:18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151"/>
    </row>
    <row r="204" spans="2:18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151"/>
    </row>
    <row r="205" spans="2:18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151"/>
    </row>
    <row r="206" spans="2:18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151"/>
    </row>
    <row r="207" spans="2:18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151"/>
    </row>
    <row r="208" spans="2:18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151"/>
    </row>
    <row r="209" spans="2:18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151"/>
    </row>
    <row r="210" spans="2:18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151"/>
    </row>
    <row r="211" spans="2:18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151"/>
    </row>
    <row r="212" spans="2:18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151"/>
    </row>
    <row r="213" spans="2:18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151"/>
    </row>
    <row r="214" spans="2:18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151"/>
    </row>
    <row r="215" spans="2:18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151"/>
    </row>
    <row r="216" spans="2:18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151"/>
    </row>
    <row r="217" spans="2:18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151"/>
    </row>
    <row r="218" spans="2:18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151"/>
    </row>
    <row r="219" spans="2:18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151"/>
    </row>
    <row r="220" spans="2:18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151"/>
    </row>
    <row r="221" spans="2:18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151"/>
    </row>
    <row r="222" spans="2:18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151"/>
    </row>
    <row r="223" spans="2:18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151"/>
    </row>
    <row r="224" spans="2:18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151"/>
    </row>
    <row r="225" spans="2:18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151"/>
    </row>
    <row r="226" spans="2:18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151"/>
    </row>
    <row r="227" spans="2:18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151"/>
    </row>
    <row r="228" spans="2:18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151"/>
    </row>
    <row r="229" spans="2:18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151"/>
    </row>
    <row r="230" spans="2:18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151"/>
    </row>
    <row r="231" spans="2:18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151"/>
    </row>
    <row r="232" spans="2:18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151"/>
    </row>
    <row r="233" spans="2:18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151"/>
    </row>
    <row r="234" spans="2:18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151"/>
    </row>
    <row r="235" spans="2:18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151"/>
    </row>
    <row r="236" spans="2:18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151"/>
    </row>
    <row r="237" spans="2:18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151"/>
    </row>
    <row r="238" spans="2:18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151"/>
    </row>
    <row r="239" spans="2:18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151"/>
    </row>
    <row r="240" spans="2:18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151"/>
    </row>
    <row r="241" spans="2:18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151"/>
    </row>
    <row r="242" spans="2:18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151"/>
    </row>
    <row r="243" spans="2:18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151"/>
    </row>
    <row r="244" spans="2:18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151"/>
    </row>
    <row r="245" spans="2:18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151"/>
    </row>
    <row r="246" spans="2:18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151"/>
    </row>
    <row r="247" spans="2:18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151"/>
    </row>
    <row r="248" spans="2:18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151"/>
    </row>
    <row r="249" spans="2:18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151"/>
    </row>
    <row r="250" spans="2:18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151"/>
    </row>
    <row r="251" spans="2:18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151"/>
    </row>
    <row r="252" spans="2:18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151"/>
    </row>
    <row r="253" spans="2:18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151"/>
    </row>
    <row r="254" spans="2:18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151"/>
    </row>
    <row r="255" spans="2:18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151"/>
    </row>
    <row r="256" spans="2:18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151"/>
    </row>
    <row r="257" spans="2:18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151"/>
    </row>
    <row r="258" spans="2:18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151"/>
    </row>
    <row r="259" spans="2:18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151"/>
    </row>
    <row r="260" spans="2:18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151"/>
    </row>
    <row r="261" spans="2:18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151"/>
    </row>
    <row r="262" spans="2:18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151"/>
    </row>
    <row r="263" spans="2:18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151"/>
    </row>
    <row r="264" spans="2:18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151"/>
    </row>
    <row r="265" spans="2:18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151"/>
    </row>
    <row r="266" spans="2:18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151"/>
    </row>
    <row r="267" spans="2:18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151"/>
    </row>
    <row r="268" spans="2:18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151"/>
    </row>
    <row r="269" spans="2:18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151"/>
    </row>
    <row r="270" spans="2:18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151"/>
    </row>
    <row r="271" spans="2:18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151"/>
    </row>
    <row r="272" spans="2:18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151"/>
    </row>
    <row r="273" spans="2:18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151"/>
    </row>
    <row r="274" spans="2:18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151"/>
    </row>
    <row r="275" spans="2:18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151"/>
    </row>
    <row r="276" spans="2:18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151"/>
    </row>
    <row r="277" spans="2:18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151"/>
    </row>
    <row r="278" spans="2:18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151"/>
    </row>
    <row r="279" spans="2:18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151"/>
    </row>
    <row r="280" spans="2:18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151"/>
    </row>
    <row r="281" spans="2:18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151"/>
    </row>
    <row r="282" spans="2:18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151"/>
    </row>
    <row r="283" spans="2:18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151"/>
    </row>
    <row r="284" spans="2:18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151"/>
    </row>
    <row r="285" spans="2:18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151"/>
    </row>
    <row r="286" spans="2:18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151"/>
    </row>
    <row r="287" spans="2:18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151"/>
    </row>
    <row r="288" spans="2:18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151"/>
    </row>
    <row r="289" spans="2:18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151"/>
    </row>
    <row r="290" spans="2:18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151"/>
    </row>
    <row r="291" spans="2:18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151"/>
    </row>
    <row r="292" spans="2:18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151"/>
    </row>
    <row r="293" spans="2:18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151"/>
    </row>
    <row r="294" spans="2:18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151"/>
    </row>
    <row r="295" spans="2:18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151"/>
    </row>
    <row r="296" spans="2:18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151"/>
    </row>
    <row r="297" spans="2:18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151"/>
    </row>
    <row r="298" spans="2:18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151"/>
    </row>
    <row r="299" spans="2:18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151"/>
    </row>
    <row r="300" spans="2:18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151"/>
    </row>
    <row r="301" spans="2:18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151"/>
    </row>
    <row r="302" spans="2:18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151"/>
    </row>
    <row r="303" spans="2:18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151"/>
    </row>
    <row r="304" spans="2:18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151"/>
    </row>
    <row r="305" spans="2:18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151"/>
    </row>
    <row r="306" spans="2:18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151"/>
    </row>
    <row r="307" spans="2:18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151"/>
    </row>
    <row r="308" spans="2:18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151"/>
    </row>
    <row r="309" spans="2:18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151"/>
    </row>
    <row r="310" spans="2:18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151"/>
    </row>
    <row r="311" spans="2:18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151"/>
    </row>
    <row r="312" spans="2:18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151"/>
    </row>
    <row r="313" spans="2:18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151"/>
    </row>
    <row r="314" spans="2:18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151"/>
    </row>
    <row r="315" spans="2:18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151"/>
    </row>
    <row r="316" spans="2:18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151"/>
    </row>
    <row r="317" spans="2:18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151"/>
    </row>
    <row r="318" spans="2:18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151"/>
    </row>
    <row r="319" spans="2:18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151"/>
    </row>
    <row r="320" spans="2:18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151"/>
    </row>
    <row r="321" spans="2:18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151"/>
    </row>
    <row r="322" spans="2:18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151"/>
    </row>
    <row r="323" spans="2:18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151"/>
    </row>
    <row r="324" spans="2:18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151"/>
    </row>
    <row r="325" spans="2:18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151"/>
    </row>
    <row r="326" spans="2:18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151"/>
    </row>
    <row r="327" spans="2:18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151"/>
    </row>
    <row r="328" spans="2:18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151"/>
    </row>
    <row r="329" spans="2:18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151"/>
    </row>
    <row r="330" spans="2:18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151"/>
    </row>
    <row r="331" spans="2:18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151"/>
    </row>
    <row r="332" spans="2:18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151"/>
    </row>
    <row r="333" spans="2:18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151"/>
    </row>
    <row r="334" spans="2:18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151"/>
    </row>
    <row r="335" spans="2:18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151"/>
    </row>
    <row r="336" spans="2:18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151"/>
    </row>
    <row r="337" spans="2:18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151"/>
    </row>
    <row r="338" spans="2:18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151"/>
    </row>
    <row r="339" spans="2:18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151"/>
    </row>
    <row r="340" spans="2:18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151"/>
    </row>
    <row r="341" spans="2:18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151"/>
    </row>
    <row r="342" spans="2:18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151"/>
    </row>
    <row r="343" spans="2:18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151"/>
    </row>
    <row r="344" spans="2:18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151"/>
    </row>
    <row r="345" spans="2:18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151"/>
    </row>
    <row r="346" spans="2:18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151"/>
    </row>
    <row r="347" spans="2:18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151"/>
    </row>
    <row r="348" spans="2:18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151"/>
    </row>
    <row r="349" spans="2:18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151"/>
    </row>
    <row r="350" spans="2:18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151"/>
    </row>
    <row r="351" spans="2:18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151"/>
    </row>
    <row r="352" spans="2:18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151"/>
    </row>
    <row r="353" spans="2:18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151"/>
    </row>
    <row r="354" spans="2:18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151"/>
    </row>
    <row r="355" spans="2:18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151"/>
    </row>
    <row r="356" spans="2:18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151"/>
    </row>
    <row r="357" spans="2:18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151"/>
    </row>
    <row r="358" spans="2:18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151"/>
    </row>
    <row r="359" spans="2:18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151"/>
    </row>
    <row r="360" spans="2:18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151"/>
    </row>
    <row r="361" spans="2:18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151"/>
    </row>
    <row r="362" spans="2:18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151"/>
    </row>
    <row r="363" spans="2:18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151"/>
    </row>
    <row r="364" spans="2:18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151"/>
    </row>
    <row r="365" spans="2:18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151"/>
    </row>
    <row r="366" spans="2:18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151"/>
    </row>
    <row r="367" spans="2:18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151"/>
    </row>
    <row r="368" spans="2:18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151"/>
    </row>
    <row r="369" spans="2:18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151"/>
    </row>
    <row r="370" spans="2:18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151"/>
    </row>
    <row r="371" spans="2:18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151"/>
    </row>
    <row r="372" spans="2:18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151"/>
    </row>
    <row r="373" spans="2:18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151"/>
    </row>
    <row r="374" spans="2:18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151"/>
    </row>
    <row r="375" spans="2:18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151"/>
    </row>
    <row r="376" spans="2:18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151"/>
    </row>
    <row r="377" spans="2:18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151"/>
    </row>
    <row r="378" spans="2:18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151"/>
    </row>
    <row r="379" spans="2:18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151"/>
    </row>
    <row r="380" spans="2:18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151"/>
    </row>
    <row r="381" spans="2:18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151"/>
    </row>
    <row r="382" spans="2:18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151"/>
    </row>
    <row r="383" spans="2:18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151"/>
    </row>
    <row r="384" spans="2:18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151"/>
    </row>
    <row r="385" spans="2:18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151"/>
    </row>
    <row r="386" spans="2:18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151"/>
    </row>
    <row r="387" spans="2:18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151"/>
    </row>
    <row r="388" spans="2:18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151"/>
    </row>
    <row r="389" spans="2:18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151"/>
    </row>
    <row r="390" spans="2:18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151"/>
    </row>
    <row r="391" spans="2:18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151"/>
    </row>
    <row r="392" spans="2:18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151"/>
    </row>
    <row r="393" spans="2:18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151"/>
    </row>
    <row r="394" spans="2:18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151"/>
    </row>
    <row r="395" spans="2:18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151"/>
    </row>
    <row r="396" spans="2:18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151"/>
    </row>
    <row r="397" spans="2:18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151"/>
    </row>
    <row r="398" spans="2:18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151"/>
    </row>
    <row r="399" spans="2:18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151"/>
    </row>
    <row r="400" spans="2:18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151"/>
    </row>
    <row r="401" spans="2:18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151"/>
    </row>
    <row r="402" spans="2:18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151"/>
    </row>
    <row r="403" spans="2:18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151"/>
    </row>
    <row r="404" spans="2:18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151"/>
    </row>
    <row r="405" spans="2:18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151"/>
    </row>
    <row r="406" spans="2:18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151"/>
    </row>
    <row r="407" spans="2:18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151"/>
    </row>
    <row r="408" spans="2:18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151"/>
    </row>
    <row r="409" spans="2:18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151"/>
    </row>
    <row r="410" spans="2:18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151"/>
    </row>
    <row r="411" spans="2:18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151"/>
    </row>
    <row r="412" spans="2:18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151"/>
    </row>
    <row r="413" spans="2:18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151"/>
    </row>
    <row r="414" spans="2:18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151"/>
    </row>
    <row r="415" spans="2:18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151"/>
    </row>
    <row r="416" spans="2:18" x14ac:dyDescent="0.25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151"/>
    </row>
    <row r="417" spans="2:18" x14ac:dyDescent="0.25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151"/>
    </row>
    <row r="418" spans="2:18" x14ac:dyDescent="0.25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151"/>
    </row>
    <row r="419" spans="2:18" x14ac:dyDescent="0.25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151"/>
    </row>
    <row r="420" spans="2:18" x14ac:dyDescent="0.25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151"/>
    </row>
    <row r="421" spans="2:18" x14ac:dyDescent="0.25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151"/>
    </row>
    <row r="422" spans="2:18" x14ac:dyDescent="0.25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151"/>
    </row>
    <row r="423" spans="2:18" x14ac:dyDescent="0.2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151"/>
    </row>
    <row r="424" spans="2:18" x14ac:dyDescent="0.2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151"/>
    </row>
    <row r="425" spans="2:18" x14ac:dyDescent="0.2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151"/>
    </row>
    <row r="426" spans="2:18" x14ac:dyDescent="0.2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151"/>
    </row>
    <row r="427" spans="2:18" x14ac:dyDescent="0.2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151"/>
    </row>
    <row r="428" spans="2:18" x14ac:dyDescent="0.2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151"/>
    </row>
    <row r="429" spans="2:18" x14ac:dyDescent="0.25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151"/>
    </row>
    <row r="430" spans="2:18" x14ac:dyDescent="0.25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151"/>
    </row>
    <row r="431" spans="2:18" x14ac:dyDescent="0.25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151"/>
    </row>
    <row r="432" spans="2:18" x14ac:dyDescent="0.25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151"/>
    </row>
    <row r="433" spans="2:18" x14ac:dyDescent="0.25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151"/>
    </row>
    <row r="434" spans="2:18" x14ac:dyDescent="0.25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151"/>
    </row>
    <row r="435" spans="2:18" x14ac:dyDescent="0.25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151"/>
    </row>
    <row r="436" spans="2:18" x14ac:dyDescent="0.25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151"/>
    </row>
    <row r="437" spans="2:18" x14ac:dyDescent="0.25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151"/>
    </row>
    <row r="438" spans="2:18" x14ac:dyDescent="0.25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151"/>
    </row>
    <row r="439" spans="2:18" x14ac:dyDescent="0.25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151"/>
    </row>
    <row r="440" spans="2:18" x14ac:dyDescent="0.25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151"/>
    </row>
    <row r="441" spans="2:18" x14ac:dyDescent="0.25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151"/>
    </row>
    <row r="442" spans="2:18" x14ac:dyDescent="0.25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151"/>
    </row>
    <row r="443" spans="2:18" x14ac:dyDescent="0.25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151"/>
    </row>
    <row r="444" spans="2:18" x14ac:dyDescent="0.25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151"/>
    </row>
    <row r="445" spans="2:18" x14ac:dyDescent="0.2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151"/>
    </row>
    <row r="446" spans="2:18" x14ac:dyDescent="0.2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151"/>
    </row>
    <row r="447" spans="2:18" x14ac:dyDescent="0.2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151"/>
    </row>
    <row r="448" spans="2:18" x14ac:dyDescent="0.2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151"/>
    </row>
    <row r="449" spans="2:18" x14ac:dyDescent="0.25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151"/>
    </row>
    <row r="450" spans="2:18" x14ac:dyDescent="0.25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151"/>
    </row>
    <row r="451" spans="2:18" x14ac:dyDescent="0.25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151"/>
    </row>
    <row r="452" spans="2:18" x14ac:dyDescent="0.25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151"/>
    </row>
    <row r="453" spans="2:18" x14ac:dyDescent="0.25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151"/>
    </row>
    <row r="454" spans="2:18" x14ac:dyDescent="0.25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151"/>
    </row>
    <row r="455" spans="2:18" x14ac:dyDescent="0.25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151"/>
    </row>
    <row r="456" spans="2:18" x14ac:dyDescent="0.25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151"/>
    </row>
    <row r="457" spans="2:18" x14ac:dyDescent="0.25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151"/>
    </row>
    <row r="458" spans="2:18" x14ac:dyDescent="0.25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151"/>
    </row>
    <row r="459" spans="2:18" x14ac:dyDescent="0.25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151"/>
    </row>
    <row r="460" spans="2:18" x14ac:dyDescent="0.25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151"/>
    </row>
    <row r="461" spans="2:18" x14ac:dyDescent="0.25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151"/>
    </row>
    <row r="462" spans="2:18" x14ac:dyDescent="0.25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151"/>
    </row>
    <row r="463" spans="2:18" x14ac:dyDescent="0.2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151"/>
    </row>
    <row r="464" spans="2:18" x14ac:dyDescent="0.2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151"/>
    </row>
    <row r="465" spans="2:18" x14ac:dyDescent="0.2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151"/>
    </row>
    <row r="466" spans="2:18" x14ac:dyDescent="0.2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151"/>
    </row>
    <row r="467" spans="2:18" x14ac:dyDescent="0.2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151"/>
    </row>
    <row r="468" spans="2:18" x14ac:dyDescent="0.2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151"/>
    </row>
    <row r="469" spans="2:18" x14ac:dyDescent="0.25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151"/>
    </row>
    <row r="470" spans="2:18" x14ac:dyDescent="0.25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151"/>
    </row>
    <row r="471" spans="2:18" x14ac:dyDescent="0.25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151"/>
    </row>
    <row r="472" spans="2:18" x14ac:dyDescent="0.25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151"/>
    </row>
    <row r="473" spans="2:18" x14ac:dyDescent="0.25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151"/>
    </row>
    <row r="474" spans="2:18" x14ac:dyDescent="0.25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151"/>
    </row>
    <row r="475" spans="2:18" x14ac:dyDescent="0.25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151"/>
    </row>
    <row r="476" spans="2:18" x14ac:dyDescent="0.25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151"/>
    </row>
    <row r="477" spans="2:18" x14ac:dyDescent="0.25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151"/>
    </row>
    <row r="478" spans="2:18" x14ac:dyDescent="0.25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151"/>
    </row>
    <row r="479" spans="2:18" x14ac:dyDescent="0.25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151"/>
    </row>
    <row r="480" spans="2:18" x14ac:dyDescent="0.25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151"/>
    </row>
    <row r="481" spans="2:18" x14ac:dyDescent="0.25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151"/>
    </row>
    <row r="482" spans="2:18" x14ac:dyDescent="0.25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151"/>
    </row>
    <row r="483" spans="2:18" x14ac:dyDescent="0.25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151"/>
    </row>
    <row r="484" spans="2:18" x14ac:dyDescent="0.25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151"/>
    </row>
    <row r="485" spans="2:18" x14ac:dyDescent="0.25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151"/>
    </row>
    <row r="486" spans="2:18" x14ac:dyDescent="0.25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151"/>
    </row>
    <row r="487" spans="2:18" x14ac:dyDescent="0.25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151"/>
    </row>
    <row r="488" spans="2:18" x14ac:dyDescent="0.25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151"/>
    </row>
    <row r="489" spans="2:18" x14ac:dyDescent="0.25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151"/>
    </row>
    <row r="490" spans="2:18" x14ac:dyDescent="0.25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151"/>
    </row>
    <row r="491" spans="2:18" x14ac:dyDescent="0.25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151"/>
    </row>
    <row r="492" spans="2:18" x14ac:dyDescent="0.25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151"/>
    </row>
    <row r="493" spans="2:18" x14ac:dyDescent="0.25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151"/>
    </row>
    <row r="494" spans="2:18" x14ac:dyDescent="0.25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151"/>
    </row>
    <row r="495" spans="2:18" x14ac:dyDescent="0.25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151"/>
    </row>
    <row r="496" spans="2:18" x14ac:dyDescent="0.25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151"/>
    </row>
    <row r="497" spans="2:18" x14ac:dyDescent="0.25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151"/>
    </row>
    <row r="498" spans="2:18" x14ac:dyDescent="0.25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151"/>
    </row>
    <row r="499" spans="2:18" x14ac:dyDescent="0.25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151"/>
    </row>
    <row r="500" spans="2:18" x14ac:dyDescent="0.25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151"/>
    </row>
    <row r="501" spans="2:18" x14ac:dyDescent="0.25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151"/>
    </row>
    <row r="502" spans="2:18" x14ac:dyDescent="0.25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151"/>
    </row>
    <row r="503" spans="2:18" x14ac:dyDescent="0.25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151"/>
    </row>
    <row r="504" spans="2:18" x14ac:dyDescent="0.25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151"/>
    </row>
    <row r="505" spans="2:18" x14ac:dyDescent="0.25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151"/>
    </row>
    <row r="506" spans="2:18" x14ac:dyDescent="0.25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151"/>
    </row>
    <row r="507" spans="2:18" x14ac:dyDescent="0.25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151"/>
    </row>
    <row r="508" spans="2:18" x14ac:dyDescent="0.25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151"/>
    </row>
    <row r="509" spans="2:18" x14ac:dyDescent="0.25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151"/>
    </row>
    <row r="510" spans="2:18" x14ac:dyDescent="0.25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151"/>
    </row>
    <row r="511" spans="2:18" x14ac:dyDescent="0.25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151"/>
    </row>
  </sheetData>
  <mergeCells count="103">
    <mergeCell ref="B10:R10"/>
    <mergeCell ref="B11:B15"/>
    <mergeCell ref="C11:C15"/>
    <mergeCell ref="D11:D15"/>
    <mergeCell ref="B16:B20"/>
    <mergeCell ref="C16:C20"/>
    <mergeCell ref="D16:D20"/>
    <mergeCell ref="A4:R4"/>
    <mergeCell ref="A6:A8"/>
    <mergeCell ref="B6:B8"/>
    <mergeCell ref="C6:C8"/>
    <mergeCell ref="D6:D8"/>
    <mergeCell ref="E6:E8"/>
    <mergeCell ref="F6:R6"/>
    <mergeCell ref="F7:F8"/>
    <mergeCell ref="G7:R7"/>
    <mergeCell ref="B46:R46"/>
    <mergeCell ref="B47:B51"/>
    <mergeCell ref="C47:C51"/>
    <mergeCell ref="D47:D51"/>
    <mergeCell ref="B41:B45"/>
    <mergeCell ref="C41:C45"/>
    <mergeCell ref="D41:D45"/>
    <mergeCell ref="B21:B30"/>
    <mergeCell ref="C21:C30"/>
    <mergeCell ref="D21:D25"/>
    <mergeCell ref="D26:D30"/>
    <mergeCell ref="B36:B40"/>
    <mergeCell ref="C36:C40"/>
    <mergeCell ref="D36:D40"/>
    <mergeCell ref="B31:B35"/>
    <mergeCell ref="C31:C35"/>
    <mergeCell ref="D31:D35"/>
    <mergeCell ref="B123:B127"/>
    <mergeCell ref="C123:C127"/>
    <mergeCell ref="D123:D127"/>
    <mergeCell ref="B52:B56"/>
    <mergeCell ref="C52:C56"/>
    <mergeCell ref="D52:D56"/>
    <mergeCell ref="D68:D72"/>
    <mergeCell ref="B73:B77"/>
    <mergeCell ref="C73:C77"/>
    <mergeCell ref="D73:D77"/>
    <mergeCell ref="B58:B72"/>
    <mergeCell ref="C58:C72"/>
    <mergeCell ref="D63:D67"/>
    <mergeCell ref="C98:C102"/>
    <mergeCell ref="D98:D102"/>
    <mergeCell ref="B57:R57"/>
    <mergeCell ref="D58:D62"/>
    <mergeCell ref="B78:B87"/>
    <mergeCell ref="C78:C87"/>
    <mergeCell ref="D78:D82"/>
    <mergeCell ref="D83:D87"/>
    <mergeCell ref="B88:B92"/>
    <mergeCell ref="C88:C92"/>
    <mergeCell ref="D88:D92"/>
    <mergeCell ref="B93:B97"/>
    <mergeCell ref="C93:C97"/>
    <mergeCell ref="D93:D97"/>
    <mergeCell ref="B98:B102"/>
    <mergeCell ref="D149:D153"/>
    <mergeCell ref="B166:B170"/>
    <mergeCell ref="C166:C170"/>
    <mergeCell ref="B128:B132"/>
    <mergeCell ref="C128:C132"/>
    <mergeCell ref="D128:D132"/>
    <mergeCell ref="B133:B137"/>
    <mergeCell ref="C133:C137"/>
    <mergeCell ref="D133:D137"/>
    <mergeCell ref="B103:B122"/>
    <mergeCell ref="C103:C122"/>
    <mergeCell ref="D103:D107"/>
    <mergeCell ref="D108:D112"/>
    <mergeCell ref="D113:D117"/>
    <mergeCell ref="D118:D122"/>
    <mergeCell ref="D166:D170"/>
    <mergeCell ref="C155:C159"/>
    <mergeCell ref="C160:C164"/>
    <mergeCell ref="D155:D159"/>
    <mergeCell ref="D160:D164"/>
    <mergeCell ref="B181:B185"/>
    <mergeCell ref="C181:C185"/>
    <mergeCell ref="D181:D185"/>
    <mergeCell ref="B171:B175"/>
    <mergeCell ref="C171:C175"/>
    <mergeCell ref="D171:D175"/>
    <mergeCell ref="B176:B180"/>
    <mergeCell ref="C176:C180"/>
    <mergeCell ref="D176:D180"/>
    <mergeCell ref="B154:R154"/>
    <mergeCell ref="B165:R165"/>
    <mergeCell ref="B155:B159"/>
    <mergeCell ref="B160:B164"/>
    <mergeCell ref="B144:B148"/>
    <mergeCell ref="C144:C148"/>
    <mergeCell ref="D144:D148"/>
    <mergeCell ref="B138:B142"/>
    <mergeCell ref="C138:C142"/>
    <mergeCell ref="D138:D142"/>
    <mergeCell ref="B143:R143"/>
    <mergeCell ref="B149:B153"/>
    <mergeCell ref="C149:C153"/>
  </mergeCells>
  <pageMargins left="0.11811023622047245" right="0.11811023622047245" top="0.74803149606299213" bottom="0.39370078740157483" header="0.31496062992125984" footer="0.35433070866141736"/>
  <pageSetup paperSize="9" scale="59" fitToHeight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C10" workbookViewId="0">
      <selection activeCell="N16" sqref="N16"/>
    </sheetView>
  </sheetViews>
  <sheetFormatPr defaultColWidth="9.140625" defaultRowHeight="15" x14ac:dyDescent="0.25"/>
  <cols>
    <col min="1" max="1" width="8.5703125" style="47" customWidth="1"/>
    <col min="2" max="2" width="17.85546875" style="47" customWidth="1"/>
    <col min="3" max="3" width="16.7109375" style="47" customWidth="1"/>
    <col min="4" max="4" width="12.28515625" style="47" customWidth="1"/>
    <col min="5" max="5" width="30.140625" style="47" customWidth="1"/>
    <col min="6" max="6" width="10.5703125" style="47" customWidth="1"/>
    <col min="7" max="7" width="26.5703125" style="47" customWidth="1"/>
    <col min="8" max="8" width="10.140625" style="47" customWidth="1"/>
    <col min="9" max="14" width="9.140625" style="47"/>
    <col min="15" max="15" width="10.42578125" style="105" customWidth="1"/>
    <col min="16" max="16384" width="9.140625" style="47"/>
  </cols>
  <sheetData>
    <row r="1" spans="1:15" x14ac:dyDescent="0.25">
      <c r="O1" s="106" t="s">
        <v>128</v>
      </c>
    </row>
    <row r="2" spans="1:15" ht="28.9" customHeight="1" x14ac:dyDescent="0.3">
      <c r="A2" s="208" t="s">
        <v>129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4" spans="1:15" ht="21" customHeight="1" x14ac:dyDescent="0.25">
      <c r="A4" s="209" t="s">
        <v>130</v>
      </c>
      <c r="B4" s="209" t="s">
        <v>131</v>
      </c>
      <c r="C4" s="209" t="s">
        <v>132</v>
      </c>
      <c r="D4" s="209" t="s">
        <v>133</v>
      </c>
      <c r="E4" s="209" t="s">
        <v>134</v>
      </c>
      <c r="F4" s="209" t="s">
        <v>135</v>
      </c>
      <c r="G4" s="209" t="s">
        <v>2</v>
      </c>
      <c r="H4" s="212" t="s">
        <v>136</v>
      </c>
      <c r="I4" s="213"/>
      <c r="J4" s="213"/>
      <c r="K4" s="213"/>
      <c r="L4" s="213"/>
      <c r="M4" s="213"/>
      <c r="N4" s="213"/>
      <c r="O4" s="214"/>
    </row>
    <row r="5" spans="1:15" ht="18" customHeight="1" x14ac:dyDescent="0.25">
      <c r="A5" s="209"/>
      <c r="B5" s="209"/>
      <c r="C5" s="209"/>
      <c r="D5" s="209"/>
      <c r="E5" s="209"/>
      <c r="F5" s="209"/>
      <c r="G5" s="209"/>
      <c r="H5" s="210" t="s">
        <v>3</v>
      </c>
      <c r="I5" s="212" t="s">
        <v>137</v>
      </c>
      <c r="J5" s="213"/>
      <c r="K5" s="213"/>
      <c r="L5" s="213"/>
      <c r="M5" s="213"/>
      <c r="N5" s="213"/>
      <c r="O5" s="214"/>
    </row>
    <row r="6" spans="1:15" ht="23.25" customHeight="1" x14ac:dyDescent="0.25">
      <c r="A6" s="209"/>
      <c r="B6" s="209"/>
      <c r="C6" s="209"/>
      <c r="D6" s="209"/>
      <c r="E6" s="209"/>
      <c r="F6" s="209"/>
      <c r="G6" s="209"/>
      <c r="H6" s="211"/>
      <c r="I6" s="48">
        <v>2019</v>
      </c>
      <c r="J6" s="48">
        <v>2020</v>
      </c>
      <c r="K6" s="48">
        <v>2021</v>
      </c>
      <c r="L6" s="48">
        <v>2022</v>
      </c>
      <c r="M6" s="48">
        <v>2023</v>
      </c>
      <c r="N6" s="48">
        <v>2024</v>
      </c>
      <c r="O6" s="49">
        <v>2025</v>
      </c>
    </row>
    <row r="7" spans="1:15" x14ac:dyDescent="0.25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9">
        <v>15</v>
      </c>
    </row>
    <row r="8" spans="1:15" x14ac:dyDescent="0.25">
      <c r="A8" s="215" t="s">
        <v>138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7"/>
    </row>
    <row r="9" spans="1:15" ht="30.75" customHeight="1" x14ac:dyDescent="0.25">
      <c r="A9" s="230">
        <v>1</v>
      </c>
      <c r="B9" s="209" t="s">
        <v>139</v>
      </c>
      <c r="C9" s="209" t="s">
        <v>140</v>
      </c>
      <c r="D9" s="231" t="s">
        <v>42</v>
      </c>
      <c r="E9" s="232" t="s">
        <v>141</v>
      </c>
      <c r="F9" s="230" t="s">
        <v>142</v>
      </c>
      <c r="G9" s="50" t="s">
        <v>3</v>
      </c>
      <c r="H9" s="51">
        <f>SUM(H10:H13)</f>
        <v>137758.39999999999</v>
      </c>
      <c r="I9" s="51">
        <f t="shared" ref="I9:O9" si="0">SUM(I10:I13)</f>
        <v>54733.9</v>
      </c>
      <c r="J9" s="52">
        <f t="shared" si="0"/>
        <v>13980.8</v>
      </c>
      <c r="K9" s="52">
        <f t="shared" si="0"/>
        <v>32903.1</v>
      </c>
      <c r="L9" s="53">
        <f t="shared" si="0"/>
        <v>12310.1</v>
      </c>
      <c r="M9" s="107">
        <f t="shared" si="0"/>
        <v>7372.9</v>
      </c>
      <c r="N9" s="107">
        <f t="shared" si="0"/>
        <v>8205</v>
      </c>
      <c r="O9" s="107">
        <f t="shared" si="0"/>
        <v>8252.6</v>
      </c>
    </row>
    <row r="10" spans="1:15" ht="30.75" customHeight="1" x14ac:dyDescent="0.25">
      <c r="A10" s="230"/>
      <c r="B10" s="209"/>
      <c r="C10" s="209"/>
      <c r="D10" s="231"/>
      <c r="E10" s="232"/>
      <c r="F10" s="230"/>
      <c r="G10" s="48" t="s">
        <v>4</v>
      </c>
      <c r="H10" s="55">
        <f>SUM(I10:P10)</f>
        <v>28519.299999999996</v>
      </c>
      <c r="I10" s="55">
        <v>17124.599999999999</v>
      </c>
      <c r="J10" s="43">
        <v>3293.8</v>
      </c>
      <c r="K10" s="43">
        <v>4020.1</v>
      </c>
      <c r="L10" s="43">
        <v>4080.8</v>
      </c>
      <c r="M10" s="33">
        <v>0</v>
      </c>
      <c r="N10" s="33">
        <v>0</v>
      </c>
      <c r="O10" s="33">
        <v>0</v>
      </c>
    </row>
    <row r="11" spans="1:15" ht="30.75" customHeight="1" x14ac:dyDescent="0.25">
      <c r="A11" s="230"/>
      <c r="B11" s="209"/>
      <c r="C11" s="209"/>
      <c r="D11" s="231"/>
      <c r="E11" s="232"/>
      <c r="F11" s="230"/>
      <c r="G11" s="48" t="s">
        <v>5</v>
      </c>
      <c r="H11" s="55">
        <f>SUM(I11:P11)</f>
        <v>84389.6</v>
      </c>
      <c r="I11" s="55">
        <v>29152.7</v>
      </c>
      <c r="J11" s="43">
        <v>5151.8</v>
      </c>
      <c r="K11" s="43">
        <v>23446.400000000001</v>
      </c>
      <c r="L11" s="43">
        <v>6382.8</v>
      </c>
      <c r="M11" s="33">
        <v>6267</v>
      </c>
      <c r="N11" s="33">
        <v>6974.2</v>
      </c>
      <c r="O11" s="33">
        <v>7014.7</v>
      </c>
    </row>
    <row r="12" spans="1:15" ht="30.75" customHeight="1" x14ac:dyDescent="0.25">
      <c r="A12" s="230"/>
      <c r="B12" s="209"/>
      <c r="C12" s="209"/>
      <c r="D12" s="231"/>
      <c r="E12" s="232"/>
      <c r="F12" s="230"/>
      <c r="G12" s="48" t="s">
        <v>6</v>
      </c>
      <c r="H12" s="55">
        <f>SUM(I12:P12)</f>
        <v>24849.500000000004</v>
      </c>
      <c r="I12" s="43">
        <f>2123.2+417.9+5625.5+290</f>
        <v>8456.6</v>
      </c>
      <c r="J12" s="43">
        <f>1490.5+109.8+3934.9</f>
        <v>5535.2</v>
      </c>
      <c r="K12" s="43">
        <v>5436.6</v>
      </c>
      <c r="L12" s="43">
        <v>1846.5</v>
      </c>
      <c r="M12" s="33">
        <v>1105.9000000000001</v>
      </c>
      <c r="N12" s="33">
        <v>1230.8</v>
      </c>
      <c r="O12" s="33">
        <v>1237.9000000000001</v>
      </c>
    </row>
    <row r="13" spans="1:15" ht="49.9" customHeight="1" x14ac:dyDescent="0.25">
      <c r="A13" s="230"/>
      <c r="B13" s="209"/>
      <c r="C13" s="209"/>
      <c r="D13" s="231"/>
      <c r="E13" s="232"/>
      <c r="F13" s="230"/>
      <c r="G13" s="55" t="s">
        <v>55</v>
      </c>
      <c r="H13" s="54">
        <f t="shared" ref="H13" si="1">SUM(I13:N13)</f>
        <v>0</v>
      </c>
      <c r="I13" s="56">
        <f t="shared" ref="I13:N18" si="2">I8</f>
        <v>0</v>
      </c>
      <c r="J13" s="43">
        <v>0</v>
      </c>
      <c r="K13" s="1">
        <f t="shared" si="2"/>
        <v>0</v>
      </c>
      <c r="L13" s="1">
        <f t="shared" si="2"/>
        <v>0</v>
      </c>
      <c r="M13" s="1">
        <f t="shared" si="2"/>
        <v>0</v>
      </c>
      <c r="N13" s="56">
        <f t="shared" si="2"/>
        <v>0</v>
      </c>
      <c r="O13" s="111">
        <v>0</v>
      </c>
    </row>
    <row r="14" spans="1:15" x14ac:dyDescent="0.25">
      <c r="A14" s="218"/>
      <c r="B14" s="221" t="s">
        <v>143</v>
      </c>
      <c r="C14" s="222"/>
      <c r="D14" s="222"/>
      <c r="E14" s="222"/>
      <c r="F14" s="223"/>
      <c r="G14" s="50" t="s">
        <v>3</v>
      </c>
      <c r="H14" s="57">
        <f>SUM(H10:H13)</f>
        <v>137758.39999999999</v>
      </c>
      <c r="I14" s="57">
        <f t="shared" ref="I14:N14" si="3">SUM(I10:I13)</f>
        <v>54733.9</v>
      </c>
      <c r="J14" s="57">
        <f t="shared" si="3"/>
        <v>13980.8</v>
      </c>
      <c r="K14" s="58">
        <f t="shared" si="3"/>
        <v>32903.1</v>
      </c>
      <c r="L14" s="58">
        <f t="shared" si="3"/>
        <v>12310.1</v>
      </c>
      <c r="M14" s="108">
        <f t="shared" si="3"/>
        <v>7372.9</v>
      </c>
      <c r="N14" s="109">
        <f t="shared" si="3"/>
        <v>8205</v>
      </c>
      <c r="O14" s="109">
        <f t="shared" ref="O14" si="4">SUM(O10:O13)</f>
        <v>8252.6</v>
      </c>
    </row>
    <row r="15" spans="1:15" x14ac:dyDescent="0.25">
      <c r="A15" s="219"/>
      <c r="B15" s="224"/>
      <c r="C15" s="225"/>
      <c r="D15" s="225"/>
      <c r="E15" s="225"/>
      <c r="F15" s="226"/>
      <c r="G15" s="48" t="s">
        <v>4</v>
      </c>
      <c r="H15" s="55">
        <f>SUM(I15:P15)</f>
        <v>28519.299999999996</v>
      </c>
      <c r="I15" s="56">
        <f t="shared" si="2"/>
        <v>17124.599999999999</v>
      </c>
      <c r="J15" s="56">
        <f t="shared" si="2"/>
        <v>3293.8</v>
      </c>
      <c r="K15" s="1">
        <f t="shared" si="2"/>
        <v>4020.1</v>
      </c>
      <c r="L15" s="1">
        <f t="shared" si="2"/>
        <v>4080.8</v>
      </c>
      <c r="M15" s="32">
        <f t="shared" si="2"/>
        <v>0</v>
      </c>
      <c r="N15" s="110">
        <f t="shared" si="2"/>
        <v>0</v>
      </c>
      <c r="O15" s="110">
        <f t="shared" ref="O15" si="5">O10</f>
        <v>0</v>
      </c>
    </row>
    <row r="16" spans="1:15" ht="30" x14ac:dyDescent="0.25">
      <c r="A16" s="219"/>
      <c r="B16" s="224"/>
      <c r="C16" s="225"/>
      <c r="D16" s="225"/>
      <c r="E16" s="225"/>
      <c r="F16" s="226"/>
      <c r="G16" s="48" t="s">
        <v>5</v>
      </c>
      <c r="H16" s="55">
        <f>SUM(I16:P16)</f>
        <v>84389.6</v>
      </c>
      <c r="I16" s="56">
        <f t="shared" si="2"/>
        <v>29152.7</v>
      </c>
      <c r="J16" s="56">
        <f t="shared" si="2"/>
        <v>5151.8</v>
      </c>
      <c r="K16" s="1">
        <f t="shared" si="2"/>
        <v>23446.400000000001</v>
      </c>
      <c r="L16" s="1">
        <f t="shared" si="2"/>
        <v>6382.8</v>
      </c>
      <c r="M16" s="32">
        <f t="shared" si="2"/>
        <v>6267</v>
      </c>
      <c r="N16" s="110">
        <f>N11</f>
        <v>6974.2</v>
      </c>
      <c r="O16" s="110">
        <f>O11</f>
        <v>7014.7</v>
      </c>
    </row>
    <row r="17" spans="1:15" x14ac:dyDescent="0.25">
      <c r="A17" s="219"/>
      <c r="B17" s="224"/>
      <c r="C17" s="225"/>
      <c r="D17" s="225"/>
      <c r="E17" s="225"/>
      <c r="F17" s="226"/>
      <c r="G17" s="48" t="s">
        <v>6</v>
      </c>
      <c r="H17" s="55">
        <f>SUM(I17:P17)</f>
        <v>24849.500000000004</v>
      </c>
      <c r="I17" s="56">
        <f t="shared" si="2"/>
        <v>8456.6</v>
      </c>
      <c r="J17" s="56">
        <f t="shared" si="2"/>
        <v>5535.2</v>
      </c>
      <c r="K17" s="1">
        <f t="shared" si="2"/>
        <v>5436.6</v>
      </c>
      <c r="L17" s="1">
        <f t="shared" si="2"/>
        <v>1846.5</v>
      </c>
      <c r="M17" s="32">
        <f t="shared" si="2"/>
        <v>1105.9000000000001</v>
      </c>
      <c r="N17" s="110">
        <f t="shared" si="2"/>
        <v>1230.8</v>
      </c>
      <c r="O17" s="110">
        <f t="shared" ref="O17" si="6">O12</f>
        <v>1237.9000000000001</v>
      </c>
    </row>
    <row r="18" spans="1:15" ht="30" x14ac:dyDescent="0.25">
      <c r="A18" s="220"/>
      <c r="B18" s="227"/>
      <c r="C18" s="228"/>
      <c r="D18" s="228"/>
      <c r="E18" s="228"/>
      <c r="F18" s="229"/>
      <c r="G18" s="55" t="s">
        <v>55</v>
      </c>
      <c r="H18" s="54">
        <f t="shared" ref="H18" si="7">SUM(I18:N18)</f>
        <v>0</v>
      </c>
      <c r="I18" s="56">
        <f t="shared" si="2"/>
        <v>0</v>
      </c>
      <c r="J18" s="56">
        <f t="shared" si="2"/>
        <v>0</v>
      </c>
      <c r="K18" s="1">
        <f t="shared" si="2"/>
        <v>0</v>
      </c>
      <c r="L18" s="1">
        <f t="shared" si="2"/>
        <v>0</v>
      </c>
      <c r="M18" s="1">
        <f t="shared" si="2"/>
        <v>0</v>
      </c>
      <c r="N18" s="56">
        <f t="shared" si="2"/>
        <v>0</v>
      </c>
      <c r="O18" s="56">
        <f t="shared" ref="O18" si="8">O13</f>
        <v>0</v>
      </c>
    </row>
    <row r="19" spans="1:15" x14ac:dyDescent="0.25">
      <c r="A19" s="215" t="s">
        <v>144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7"/>
      <c r="O19" s="49"/>
    </row>
    <row r="22" spans="1:15" x14ac:dyDescent="0.25">
      <c r="D22" s="59"/>
    </row>
    <row r="23" spans="1:15" ht="26.25" customHeight="1" x14ac:dyDescent="0.25"/>
    <row r="25" spans="1:15" x14ac:dyDescent="0.25">
      <c r="D25" s="59"/>
    </row>
    <row r="28" spans="1:15" x14ac:dyDescent="0.25">
      <c r="D28" s="59"/>
    </row>
  </sheetData>
  <mergeCells count="21">
    <mergeCell ref="A8:O8"/>
    <mergeCell ref="A14:A18"/>
    <mergeCell ref="B14:F18"/>
    <mergeCell ref="A19:N19"/>
    <mergeCell ref="A9:A13"/>
    <mergeCell ref="B9:B13"/>
    <mergeCell ref="C9:C13"/>
    <mergeCell ref="D9:D13"/>
    <mergeCell ref="E9:E13"/>
    <mergeCell ref="F9:F13"/>
    <mergeCell ref="A2:N2"/>
    <mergeCell ref="A4:A6"/>
    <mergeCell ref="B4:B6"/>
    <mergeCell ref="C4:C6"/>
    <mergeCell ref="D4:D6"/>
    <mergeCell ref="E4:E6"/>
    <mergeCell ref="F4:F6"/>
    <mergeCell ref="G4:G6"/>
    <mergeCell ref="H5:H6"/>
    <mergeCell ref="H4:O4"/>
    <mergeCell ref="I5:O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opLeftCell="A7" workbookViewId="0">
      <selection activeCell="E15" sqref="E15"/>
    </sheetView>
  </sheetViews>
  <sheetFormatPr defaultRowHeight="15" x14ac:dyDescent="0.25"/>
  <cols>
    <col min="1" max="1" width="7.42578125" style="9" customWidth="1"/>
    <col min="2" max="2" width="33.28515625" style="9" customWidth="1"/>
    <col min="3" max="3" width="16.28515625" style="9" customWidth="1"/>
    <col min="4" max="4" width="16.7109375" style="9" customWidth="1"/>
    <col min="5" max="5" width="20.7109375" style="9" customWidth="1"/>
    <col min="6" max="6" width="21.28515625" style="9" customWidth="1"/>
    <col min="7" max="16384" width="9.140625" style="9"/>
  </cols>
  <sheetData>
    <row r="1" spans="1:6" ht="15.75" x14ac:dyDescent="0.25">
      <c r="F1" s="11" t="s">
        <v>187</v>
      </c>
    </row>
    <row r="2" spans="1:6" ht="15.75" x14ac:dyDescent="0.25">
      <c r="A2" s="11"/>
    </row>
    <row r="3" spans="1:6" ht="15.75" x14ac:dyDescent="0.25">
      <c r="A3" s="233" t="s">
        <v>188</v>
      </c>
      <c r="B3" s="233"/>
      <c r="C3" s="233"/>
      <c r="D3" s="233"/>
      <c r="E3" s="233"/>
      <c r="F3" s="233"/>
    </row>
    <row r="4" spans="1:6" ht="15.75" x14ac:dyDescent="0.25">
      <c r="A4" s="234" t="s">
        <v>189</v>
      </c>
      <c r="B4" s="234"/>
      <c r="C4" s="234"/>
      <c r="D4" s="234"/>
      <c r="E4" s="234"/>
      <c r="F4" s="234"/>
    </row>
    <row r="5" spans="1:6" ht="15.75" x14ac:dyDescent="0.25">
      <c r="A5" s="11"/>
    </row>
    <row r="6" spans="1:6" ht="45" x14ac:dyDescent="0.25">
      <c r="A6" s="89" t="s">
        <v>130</v>
      </c>
      <c r="B6" s="89" t="s">
        <v>190</v>
      </c>
      <c r="C6" s="89" t="s">
        <v>191</v>
      </c>
      <c r="D6" s="89" t="s">
        <v>192</v>
      </c>
      <c r="E6" s="89" t="s">
        <v>193</v>
      </c>
      <c r="F6" s="89" t="s">
        <v>149</v>
      </c>
    </row>
    <row r="7" spans="1:6" ht="30" x14ac:dyDescent="0.25">
      <c r="A7" s="90">
        <v>1</v>
      </c>
      <c r="B7" s="89" t="s">
        <v>194</v>
      </c>
      <c r="C7" s="90" t="s">
        <v>195</v>
      </c>
      <c r="D7" s="90" t="s">
        <v>196</v>
      </c>
      <c r="E7" s="89" t="s">
        <v>197</v>
      </c>
      <c r="F7" s="89" t="s">
        <v>6</v>
      </c>
    </row>
    <row r="8" spans="1:6" ht="45" x14ac:dyDescent="0.25">
      <c r="A8" s="90">
        <v>2</v>
      </c>
      <c r="B8" s="89" t="s">
        <v>198</v>
      </c>
      <c r="C8" s="90" t="s">
        <v>199</v>
      </c>
      <c r="D8" s="90" t="s">
        <v>200</v>
      </c>
      <c r="E8" s="89" t="s">
        <v>197</v>
      </c>
      <c r="F8" s="89" t="s">
        <v>201</v>
      </c>
    </row>
    <row r="9" spans="1:6" ht="60" x14ac:dyDescent="0.25">
      <c r="A9" s="90">
        <v>3</v>
      </c>
      <c r="B9" s="89" t="s">
        <v>202</v>
      </c>
      <c r="C9" s="90" t="s">
        <v>195</v>
      </c>
      <c r="D9" s="90" t="s">
        <v>203</v>
      </c>
      <c r="E9" s="89" t="s">
        <v>197</v>
      </c>
      <c r="F9" s="89" t="s">
        <v>6</v>
      </c>
    </row>
    <row r="10" spans="1:6" ht="45" x14ac:dyDescent="0.25">
      <c r="A10" s="90">
        <v>4</v>
      </c>
      <c r="B10" s="89" t="s">
        <v>204</v>
      </c>
      <c r="C10" s="90" t="s">
        <v>205</v>
      </c>
      <c r="D10" s="90">
        <v>2021</v>
      </c>
      <c r="E10" s="89" t="s">
        <v>197</v>
      </c>
      <c r="F10" s="89" t="s">
        <v>201</v>
      </c>
    </row>
    <row r="11" spans="1:6" ht="30" x14ac:dyDescent="0.25">
      <c r="A11" s="136">
        <v>5</v>
      </c>
      <c r="B11" s="137" t="s">
        <v>228</v>
      </c>
      <c r="C11" s="138" t="s">
        <v>195</v>
      </c>
      <c r="D11" s="138">
        <v>2023</v>
      </c>
      <c r="E11" s="139" t="s">
        <v>197</v>
      </c>
      <c r="F11" s="139" t="s">
        <v>6</v>
      </c>
    </row>
  </sheetData>
  <mergeCells count="2"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E19" workbookViewId="0">
      <selection activeCell="S20" sqref="S20"/>
    </sheetView>
  </sheetViews>
  <sheetFormatPr defaultRowHeight="15" x14ac:dyDescent="0.25"/>
  <cols>
    <col min="2" max="2" width="32" customWidth="1"/>
    <col min="6" max="6" width="9.5703125" customWidth="1"/>
    <col min="14" max="16" width="9.140625" style="60"/>
  </cols>
  <sheetData>
    <row r="1" spans="1:23" x14ac:dyDescent="0.25">
      <c r="W1" s="70" t="s">
        <v>99</v>
      </c>
    </row>
    <row r="2" spans="1:23" x14ac:dyDescent="0.25">
      <c r="W2" s="70" t="s">
        <v>63</v>
      </c>
    </row>
    <row r="3" spans="1:23" x14ac:dyDescent="0.25">
      <c r="W3" s="70" t="s">
        <v>64</v>
      </c>
    </row>
    <row r="4" spans="1:23" x14ac:dyDescent="0.25">
      <c r="W4" s="70" t="s">
        <v>65</v>
      </c>
    </row>
    <row r="5" spans="1:23" ht="15.75" x14ac:dyDescent="0.25">
      <c r="W5" s="61"/>
    </row>
    <row r="6" spans="1:23" x14ac:dyDescent="0.25">
      <c r="W6" s="71" t="s">
        <v>62</v>
      </c>
    </row>
    <row r="7" spans="1:23" x14ac:dyDescent="0.25">
      <c r="W7" s="71" t="s">
        <v>100</v>
      </c>
    </row>
    <row r="8" spans="1:23" ht="18" customHeight="1" x14ac:dyDescent="0.25">
      <c r="P8" s="235" t="s">
        <v>101</v>
      </c>
      <c r="Q8" s="235"/>
      <c r="R8" s="235"/>
      <c r="S8" s="235"/>
      <c r="T8" s="235"/>
      <c r="U8" s="235"/>
      <c r="V8" s="235"/>
      <c r="W8" s="235"/>
    </row>
    <row r="10" spans="1:23" ht="15.75" x14ac:dyDescent="0.25">
      <c r="A10" s="72"/>
      <c r="B10" s="72"/>
      <c r="C10" s="73"/>
      <c r="D10" s="73"/>
      <c r="E10" s="73"/>
      <c r="F10" s="73"/>
      <c r="G10" s="73"/>
      <c r="H10" s="73"/>
      <c r="I10" s="73"/>
      <c r="J10" s="73"/>
      <c r="K10" s="73"/>
      <c r="V10" s="236" t="s">
        <v>70</v>
      </c>
      <c r="W10" s="236"/>
    </row>
    <row r="11" spans="1:23" ht="31.5" customHeight="1" x14ac:dyDescent="0.25">
      <c r="A11" s="237" t="s">
        <v>170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</row>
    <row r="12" spans="1:23" x14ac:dyDescent="0.25">
      <c r="A12" s="73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23" ht="27.6" customHeight="1" x14ac:dyDescent="0.25">
      <c r="A13" s="238" t="s">
        <v>130</v>
      </c>
      <c r="B13" s="238" t="s">
        <v>171</v>
      </c>
      <c r="C13" s="238" t="s">
        <v>172</v>
      </c>
      <c r="D13" s="238" t="s">
        <v>173</v>
      </c>
      <c r="E13" s="238" t="s">
        <v>174</v>
      </c>
      <c r="F13" s="238" t="s">
        <v>54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</row>
    <row r="14" spans="1:23" ht="21" customHeight="1" x14ac:dyDescent="0.25">
      <c r="A14" s="238"/>
      <c r="B14" s="238"/>
      <c r="C14" s="238"/>
      <c r="D14" s="238"/>
      <c r="E14" s="238"/>
      <c r="F14" s="74">
        <v>2013</v>
      </c>
      <c r="G14" s="74">
        <v>2014</v>
      </c>
      <c r="H14" s="74">
        <v>2015</v>
      </c>
      <c r="I14" s="74">
        <v>2016</v>
      </c>
      <c r="J14" s="74">
        <v>2017</v>
      </c>
      <c r="K14" s="74">
        <v>2018</v>
      </c>
      <c r="L14" s="74">
        <v>2019</v>
      </c>
      <c r="M14" s="74">
        <v>2020</v>
      </c>
      <c r="N14" s="75">
        <v>2021</v>
      </c>
      <c r="O14" s="75">
        <v>2022</v>
      </c>
      <c r="P14" s="75">
        <v>2023</v>
      </c>
      <c r="Q14" s="74">
        <v>2024</v>
      </c>
      <c r="R14" s="74">
        <v>2025</v>
      </c>
      <c r="S14" s="74">
        <v>2026</v>
      </c>
      <c r="T14" s="74">
        <v>2027</v>
      </c>
      <c r="U14" s="74">
        <v>2028</v>
      </c>
      <c r="V14" s="74">
        <v>2029</v>
      </c>
      <c r="W14" s="74">
        <v>2030</v>
      </c>
    </row>
    <row r="15" spans="1:23" s="77" customFormat="1" ht="71.25" customHeight="1" x14ac:dyDescent="0.25">
      <c r="A15" s="74">
        <v>1</v>
      </c>
      <c r="B15" s="76" t="s">
        <v>175</v>
      </c>
      <c r="C15" s="74" t="s">
        <v>80</v>
      </c>
      <c r="D15" s="74" t="s">
        <v>176</v>
      </c>
      <c r="E15" s="74" t="s">
        <v>176</v>
      </c>
      <c r="F15" s="74">
        <v>134.19999999999999</v>
      </c>
      <c r="G15" s="74">
        <v>134.19999999999999</v>
      </c>
      <c r="H15" s="74">
        <v>137.5</v>
      </c>
      <c r="I15" s="74">
        <v>153.69999999999999</v>
      </c>
      <c r="J15" s="74">
        <v>153.69999999999999</v>
      </c>
      <c r="K15" s="74">
        <v>158.30000000000001</v>
      </c>
      <c r="L15" s="74">
        <v>158.30000000000001</v>
      </c>
      <c r="M15" s="74">
        <v>158.30000000000001</v>
      </c>
      <c r="N15" s="75">
        <v>158.30000000000001</v>
      </c>
      <c r="O15" s="75">
        <v>158.30000000000001</v>
      </c>
      <c r="P15" s="75">
        <v>158.30000000000001</v>
      </c>
      <c r="Q15" s="74">
        <v>158.30000000000001</v>
      </c>
      <c r="R15" s="74">
        <v>158.30000000000001</v>
      </c>
      <c r="S15" s="74">
        <v>158.30000000000001</v>
      </c>
      <c r="T15" s="74">
        <v>158.30000000000001</v>
      </c>
      <c r="U15" s="74">
        <v>158.30000000000001</v>
      </c>
      <c r="V15" s="74">
        <v>158.30000000000001</v>
      </c>
      <c r="W15" s="74">
        <v>158.30000000000001</v>
      </c>
    </row>
    <row r="16" spans="1:23" s="77" customFormat="1" ht="83.25" customHeight="1" x14ac:dyDescent="0.25">
      <c r="A16" s="74">
        <v>2</v>
      </c>
      <c r="B16" s="76" t="s">
        <v>177</v>
      </c>
      <c r="C16" s="74" t="s">
        <v>80</v>
      </c>
      <c r="D16" s="74">
        <v>11.8</v>
      </c>
      <c r="E16" s="74">
        <v>8.9</v>
      </c>
      <c r="F16" s="74">
        <v>0</v>
      </c>
      <c r="G16" s="74">
        <v>0</v>
      </c>
      <c r="H16" s="74">
        <v>0</v>
      </c>
      <c r="I16" s="74">
        <v>4.5999999999999996</v>
      </c>
      <c r="J16" s="74">
        <v>0</v>
      </c>
      <c r="K16" s="78">
        <v>3.7</v>
      </c>
      <c r="L16" s="74">
        <v>0.3</v>
      </c>
      <c r="M16" s="74">
        <v>0</v>
      </c>
      <c r="N16" s="79">
        <v>0.5</v>
      </c>
      <c r="O16" s="79">
        <v>0</v>
      </c>
      <c r="P16" s="80">
        <v>0</v>
      </c>
      <c r="Q16" s="74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</row>
    <row r="17" spans="1:23" s="77" customFormat="1" ht="151.5" customHeight="1" x14ac:dyDescent="0.25">
      <c r="A17" s="74" t="s">
        <v>178</v>
      </c>
      <c r="B17" s="76" t="s">
        <v>179</v>
      </c>
      <c r="C17" s="74" t="s">
        <v>80</v>
      </c>
      <c r="D17" s="74">
        <v>11.8</v>
      </c>
      <c r="E17" s="74">
        <v>9</v>
      </c>
      <c r="F17" s="74">
        <v>0</v>
      </c>
      <c r="G17" s="74">
        <v>0</v>
      </c>
      <c r="H17" s="74">
        <v>0</v>
      </c>
      <c r="I17" s="74">
        <v>4.7</v>
      </c>
      <c r="J17" s="74">
        <v>0</v>
      </c>
      <c r="K17" s="78">
        <v>3.7</v>
      </c>
      <c r="L17" s="74">
        <v>0.3</v>
      </c>
      <c r="M17" s="74">
        <v>0</v>
      </c>
      <c r="N17" s="79">
        <v>0.5</v>
      </c>
      <c r="O17" s="79">
        <v>0</v>
      </c>
      <c r="P17" s="80">
        <v>0</v>
      </c>
      <c r="Q17" s="74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</row>
    <row r="18" spans="1:23" s="77" customFormat="1" ht="50.25" customHeight="1" x14ac:dyDescent="0.25">
      <c r="A18" s="74">
        <v>3</v>
      </c>
      <c r="B18" s="76" t="s">
        <v>180</v>
      </c>
      <c r="C18" s="74" t="s">
        <v>80</v>
      </c>
      <c r="D18" s="74" t="s">
        <v>176</v>
      </c>
      <c r="E18" s="74" t="s">
        <v>176</v>
      </c>
      <c r="F18" s="74">
        <v>0</v>
      </c>
      <c r="G18" s="74">
        <v>0</v>
      </c>
      <c r="H18" s="74">
        <v>3.3</v>
      </c>
      <c r="I18" s="74">
        <v>11.5</v>
      </c>
      <c r="J18" s="74">
        <v>0</v>
      </c>
      <c r="K18" s="74">
        <v>3.6</v>
      </c>
      <c r="L18" s="74">
        <v>0</v>
      </c>
      <c r="M18" s="74">
        <v>0</v>
      </c>
      <c r="N18" s="79">
        <v>0</v>
      </c>
      <c r="O18" s="79">
        <v>0</v>
      </c>
      <c r="P18" s="79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</row>
    <row r="19" spans="1:23" s="77" customFormat="1" ht="136.15" customHeight="1" x14ac:dyDescent="0.25">
      <c r="A19" s="74">
        <v>4</v>
      </c>
      <c r="B19" s="76" t="s">
        <v>181</v>
      </c>
      <c r="C19" s="74" t="s">
        <v>80</v>
      </c>
      <c r="D19" s="74" t="s">
        <v>176</v>
      </c>
      <c r="E19" s="74" t="s">
        <v>176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8">
        <v>0.1</v>
      </c>
      <c r="L19" s="78">
        <v>0.3</v>
      </c>
      <c r="M19" s="78">
        <v>0</v>
      </c>
      <c r="N19" s="79">
        <v>0.5</v>
      </c>
      <c r="O19" s="79">
        <v>0</v>
      </c>
      <c r="P19" s="80">
        <v>0.5</v>
      </c>
      <c r="Q19" s="78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</row>
    <row r="20" spans="1:23" s="85" customFormat="1" ht="147.75" customHeight="1" x14ac:dyDescent="0.25">
      <c r="A20" s="75">
        <v>5</v>
      </c>
      <c r="B20" s="82" t="s">
        <v>182</v>
      </c>
      <c r="C20" s="75" t="s">
        <v>80</v>
      </c>
      <c r="D20" s="75" t="s">
        <v>176</v>
      </c>
      <c r="E20" s="75" t="s">
        <v>176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48">
        <v>7.6</v>
      </c>
      <c r="L20" s="83">
        <v>7.6</v>
      </c>
      <c r="M20" s="83">
        <v>0.3</v>
      </c>
      <c r="N20" s="84">
        <v>1.998</v>
      </c>
      <c r="O20" s="84">
        <v>2.6</v>
      </c>
      <c r="P20" s="101">
        <v>0.9</v>
      </c>
      <c r="Q20" s="101">
        <v>2.2999999999999998</v>
      </c>
      <c r="R20" s="101">
        <v>0</v>
      </c>
      <c r="S20" s="3">
        <v>0.39</v>
      </c>
      <c r="T20" s="3">
        <v>0.39</v>
      </c>
      <c r="U20" s="3">
        <v>0.39</v>
      </c>
      <c r="V20" s="3">
        <v>0.39</v>
      </c>
      <c r="W20" s="3">
        <v>0.39</v>
      </c>
    </row>
    <row r="21" spans="1:23" s="77" customFormat="1" ht="104.45" customHeight="1" x14ac:dyDescent="0.25">
      <c r="A21" s="74">
        <v>6</v>
      </c>
      <c r="B21" s="76" t="s">
        <v>183</v>
      </c>
      <c r="C21" s="74" t="s">
        <v>80</v>
      </c>
      <c r="D21" s="74" t="s">
        <v>176</v>
      </c>
      <c r="E21" s="74" t="s">
        <v>176</v>
      </c>
      <c r="F21" s="74">
        <v>134.19999999999999</v>
      </c>
      <c r="G21" s="74">
        <v>134.19999999999999</v>
      </c>
      <c r="H21" s="74">
        <v>137.5</v>
      </c>
      <c r="I21" s="74">
        <v>153.69999999999999</v>
      </c>
      <c r="J21" s="74">
        <v>153.69999999999999</v>
      </c>
      <c r="K21" s="74">
        <v>158.30000000000001</v>
      </c>
      <c r="L21" s="74">
        <v>158.30000000000001</v>
      </c>
      <c r="M21" s="74">
        <v>158.30000000000001</v>
      </c>
      <c r="N21" s="75">
        <v>158.30000000000001</v>
      </c>
      <c r="O21" s="75">
        <v>158.30000000000001</v>
      </c>
      <c r="P21" s="75">
        <v>158.30000000000001</v>
      </c>
      <c r="Q21" s="74">
        <v>158.30000000000001</v>
      </c>
      <c r="R21" s="74">
        <v>158.30000000000001</v>
      </c>
      <c r="S21" s="74">
        <v>158.30000000000001</v>
      </c>
      <c r="T21" s="74">
        <v>158.30000000000001</v>
      </c>
      <c r="U21" s="74">
        <v>158.30000000000001</v>
      </c>
      <c r="V21" s="74">
        <v>158.30000000000001</v>
      </c>
      <c r="W21" s="74">
        <v>158.30000000000001</v>
      </c>
    </row>
    <row r="22" spans="1:23" s="77" customFormat="1" ht="121.5" customHeight="1" x14ac:dyDescent="0.25">
      <c r="A22" s="74" t="s">
        <v>184</v>
      </c>
      <c r="B22" s="76" t="s">
        <v>185</v>
      </c>
      <c r="C22" s="74" t="s">
        <v>80</v>
      </c>
      <c r="D22" s="74" t="s">
        <v>176</v>
      </c>
      <c r="E22" s="74" t="s">
        <v>176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9">
        <v>0</v>
      </c>
      <c r="O22" s="79">
        <v>0</v>
      </c>
      <c r="P22" s="79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</row>
    <row r="23" spans="1:23" s="77" customFormat="1" ht="135.75" customHeight="1" x14ac:dyDescent="0.25">
      <c r="A23" s="74">
        <v>7</v>
      </c>
      <c r="B23" s="76" t="s">
        <v>186</v>
      </c>
      <c r="C23" s="74" t="s">
        <v>83</v>
      </c>
      <c r="D23" s="74" t="s">
        <v>176</v>
      </c>
      <c r="E23" s="74" t="s">
        <v>176</v>
      </c>
      <c r="F23" s="74">
        <v>100</v>
      </c>
      <c r="G23" s="74">
        <v>100</v>
      </c>
      <c r="H23" s="74">
        <v>100</v>
      </c>
      <c r="I23" s="74">
        <v>100</v>
      </c>
      <c r="J23" s="74">
        <v>100</v>
      </c>
      <c r="K23" s="74">
        <v>100</v>
      </c>
      <c r="L23" s="74">
        <v>100</v>
      </c>
      <c r="M23" s="74">
        <v>100</v>
      </c>
      <c r="N23" s="75">
        <v>100</v>
      </c>
      <c r="O23" s="75">
        <v>100</v>
      </c>
      <c r="P23" s="75">
        <v>100</v>
      </c>
      <c r="Q23" s="74">
        <v>100</v>
      </c>
      <c r="R23" s="74">
        <v>100</v>
      </c>
      <c r="S23" s="74">
        <v>100</v>
      </c>
      <c r="T23" s="74">
        <v>100</v>
      </c>
      <c r="U23" s="74">
        <v>100</v>
      </c>
      <c r="V23" s="74">
        <v>100</v>
      </c>
      <c r="W23" s="74">
        <v>100</v>
      </c>
    </row>
    <row r="24" spans="1:23" s="77" customFormat="1" ht="15.75" x14ac:dyDescent="0.25">
      <c r="A24" s="86"/>
      <c r="N24" s="85"/>
      <c r="O24" s="85"/>
      <c r="P24" s="85"/>
    </row>
    <row r="25" spans="1:23" s="77" customFormat="1" ht="15.75" x14ac:dyDescent="0.25">
      <c r="A25" s="86"/>
      <c r="N25" s="85"/>
      <c r="O25" s="85"/>
      <c r="P25" s="85"/>
    </row>
    <row r="26" spans="1:23" ht="15.75" x14ac:dyDescent="0.25">
      <c r="A26" s="86"/>
    </row>
    <row r="27" spans="1:23" ht="15.75" x14ac:dyDescent="0.25">
      <c r="A27" s="86"/>
    </row>
    <row r="28" spans="1:23" ht="15.75" x14ac:dyDescent="0.25">
      <c r="A28" s="86"/>
    </row>
    <row r="29" spans="1:23" ht="15.75" x14ac:dyDescent="0.25">
      <c r="A29" s="86"/>
    </row>
    <row r="30" spans="1:23" ht="15.75" x14ac:dyDescent="0.25">
      <c r="A30" s="86"/>
    </row>
    <row r="31" spans="1:23" ht="15.75" x14ac:dyDescent="0.25">
      <c r="A31" s="86"/>
    </row>
    <row r="32" spans="1:23" ht="15.75" x14ac:dyDescent="0.25">
      <c r="A32" s="86"/>
    </row>
    <row r="38" spans="1:14" customFormat="1" ht="46.5" customHeight="1" x14ac:dyDescent="0.25">
      <c r="N38" s="60"/>
    </row>
    <row r="43" spans="1:14" customFormat="1" ht="15.75" x14ac:dyDescent="0.25">
      <c r="A43" s="86"/>
      <c r="N43" s="60"/>
    </row>
    <row r="44" spans="1:14" customFormat="1" ht="15.75" x14ac:dyDescent="0.25">
      <c r="A44" s="87"/>
      <c r="N44" s="60"/>
    </row>
    <row r="45" spans="1:14" customFormat="1" ht="15.75" x14ac:dyDescent="0.25">
      <c r="A45" s="86"/>
      <c r="N45" s="60"/>
    </row>
  </sheetData>
  <mergeCells count="9">
    <mergeCell ref="P8:W8"/>
    <mergeCell ref="V10:W10"/>
    <mergeCell ref="A11:W11"/>
    <mergeCell ref="A13:A14"/>
    <mergeCell ref="B13:B14"/>
    <mergeCell ref="C13:C14"/>
    <mergeCell ref="D13:D14"/>
    <mergeCell ref="E13:E14"/>
    <mergeCell ref="F13:W13"/>
  </mergeCells>
  <pageMargins left="0.70866141732283472" right="0.70866141732283472" top="0.74803149606299213" bottom="0.74803149606299213" header="0.31496062992125984" footer="0.31496062992125984"/>
  <pageSetup paperSize="9" scale="56" fitToHeight="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opLeftCell="A13" workbookViewId="0">
      <selection activeCell="F20" sqref="F20"/>
    </sheetView>
  </sheetViews>
  <sheetFormatPr defaultRowHeight="15.75" x14ac:dyDescent="0.25"/>
  <cols>
    <col min="1" max="1" width="16.42578125" style="92" customWidth="1"/>
    <col min="2" max="2" width="39.85546875" style="92" customWidth="1"/>
    <col min="3" max="3" width="16.7109375" style="41" customWidth="1"/>
    <col min="4" max="4" width="18.42578125" style="41" customWidth="1"/>
    <col min="5" max="16384" width="9.140625" style="92"/>
  </cols>
  <sheetData>
    <row r="1" spans="1:6" ht="17.25" customHeight="1" x14ac:dyDescent="0.25">
      <c r="A1" s="60"/>
      <c r="B1"/>
      <c r="C1" s="88"/>
      <c r="D1" s="97" t="s">
        <v>128</v>
      </c>
      <c r="E1" s="97"/>
    </row>
    <row r="2" spans="1:6" ht="18.75" x14ac:dyDescent="0.25">
      <c r="A2" s="239" t="s">
        <v>206</v>
      </c>
      <c r="B2" s="239"/>
      <c r="C2" s="239"/>
      <c r="D2" s="239"/>
    </row>
    <row r="3" spans="1:6" ht="37.5" customHeight="1" x14ac:dyDescent="0.25">
      <c r="A3" s="240" t="s">
        <v>207</v>
      </c>
      <c r="B3" s="240"/>
      <c r="C3" s="240"/>
      <c r="D3" s="240"/>
    </row>
    <row r="5" spans="1:6" ht="63.75" customHeight="1" x14ac:dyDescent="0.25">
      <c r="A5" s="93" t="s">
        <v>208</v>
      </c>
      <c r="B5" s="99" t="s">
        <v>209</v>
      </c>
      <c r="C5" s="93" t="s">
        <v>226</v>
      </c>
      <c r="D5" s="93" t="s">
        <v>210</v>
      </c>
    </row>
    <row r="6" spans="1:6" ht="31.5" x14ac:dyDescent="0.25">
      <c r="A6" s="94">
        <v>1</v>
      </c>
      <c r="B6" s="95" t="s">
        <v>211</v>
      </c>
      <c r="C6" s="98">
        <v>1.4</v>
      </c>
      <c r="D6" s="94">
        <v>73</v>
      </c>
    </row>
    <row r="7" spans="1:6" ht="31.5" x14ac:dyDescent="0.25">
      <c r="A7" s="94">
        <v>2</v>
      </c>
      <c r="B7" s="95" t="s">
        <v>212</v>
      </c>
      <c r="C7" s="98">
        <v>1.05</v>
      </c>
      <c r="D7" s="94">
        <v>67</v>
      </c>
    </row>
    <row r="8" spans="1:6" ht="31.5" x14ac:dyDescent="0.25">
      <c r="A8" s="94">
        <v>3</v>
      </c>
      <c r="B8" s="95" t="s">
        <v>213</v>
      </c>
      <c r="C8" s="98">
        <v>0.45</v>
      </c>
      <c r="D8" s="94">
        <v>39</v>
      </c>
    </row>
    <row r="9" spans="1:6" ht="31.5" x14ac:dyDescent="0.25">
      <c r="A9" s="94">
        <v>4</v>
      </c>
      <c r="B9" s="95" t="s">
        <v>214</v>
      </c>
      <c r="C9" s="98">
        <v>0.252</v>
      </c>
      <c r="D9" s="94">
        <v>29</v>
      </c>
      <c r="F9" s="100"/>
    </row>
    <row r="10" spans="1:6" ht="31.5" x14ac:dyDescent="0.25">
      <c r="A10" s="94">
        <v>5</v>
      </c>
      <c r="B10" s="95" t="s">
        <v>227</v>
      </c>
      <c r="C10" s="98">
        <v>3.2942</v>
      </c>
      <c r="D10" s="94">
        <v>21</v>
      </c>
    </row>
    <row r="11" spans="1:6" ht="31.5" x14ac:dyDescent="0.25">
      <c r="A11" s="94">
        <v>6</v>
      </c>
      <c r="B11" s="95" t="s">
        <v>215</v>
      </c>
      <c r="C11" s="98">
        <v>0.503</v>
      </c>
      <c r="D11" s="94">
        <v>18</v>
      </c>
    </row>
    <row r="12" spans="1:6" ht="31.5" x14ac:dyDescent="0.25">
      <c r="A12" s="94">
        <v>7</v>
      </c>
      <c r="B12" s="95" t="s">
        <v>216</v>
      </c>
      <c r="C12" s="98">
        <v>0.76200000000000001</v>
      </c>
      <c r="D12" s="94">
        <v>17</v>
      </c>
    </row>
    <row r="13" spans="1:6" ht="31.5" x14ac:dyDescent="0.25">
      <c r="A13" s="94">
        <v>8</v>
      </c>
      <c r="B13" s="96" t="s">
        <v>217</v>
      </c>
      <c r="C13" s="98">
        <v>1.31</v>
      </c>
      <c r="D13" s="94">
        <v>16</v>
      </c>
    </row>
    <row r="14" spans="1:6" ht="31.5" x14ac:dyDescent="0.25">
      <c r="A14" s="94">
        <v>9</v>
      </c>
      <c r="B14" s="95" t="s">
        <v>218</v>
      </c>
      <c r="C14" s="98">
        <v>0.374</v>
      </c>
      <c r="D14" s="94">
        <v>14</v>
      </c>
    </row>
    <row r="15" spans="1:6" ht="31.5" x14ac:dyDescent="0.25">
      <c r="A15" s="94">
        <v>10</v>
      </c>
      <c r="B15" s="95" t="s">
        <v>219</v>
      </c>
      <c r="C15" s="98">
        <v>0.189</v>
      </c>
      <c r="D15" s="94">
        <v>11</v>
      </c>
    </row>
    <row r="16" spans="1:6" ht="31.5" x14ac:dyDescent="0.25">
      <c r="A16" s="94">
        <v>11</v>
      </c>
      <c r="B16" s="95" t="s">
        <v>220</v>
      </c>
      <c r="C16" s="98">
        <v>0.55600000000000005</v>
      </c>
      <c r="D16" s="94">
        <v>9</v>
      </c>
    </row>
    <row r="17" spans="1:4" ht="31.5" x14ac:dyDescent="0.25">
      <c r="A17" s="94">
        <v>12</v>
      </c>
      <c r="B17" s="95" t="s">
        <v>221</v>
      </c>
      <c r="C17" s="98">
        <v>0.38100000000000001</v>
      </c>
      <c r="D17" s="94">
        <v>9</v>
      </c>
    </row>
    <row r="18" spans="1:4" ht="31.5" x14ac:dyDescent="0.25">
      <c r="A18" s="94">
        <v>13</v>
      </c>
      <c r="B18" s="95" t="s">
        <v>222</v>
      </c>
      <c r="C18" s="98">
        <v>1.1399999999999999</v>
      </c>
      <c r="D18" s="94">
        <v>8</v>
      </c>
    </row>
    <row r="19" spans="1:4" x14ac:dyDescent="0.25">
      <c r="A19" s="94">
        <v>14</v>
      </c>
      <c r="B19" s="95" t="s">
        <v>223</v>
      </c>
      <c r="C19" s="98">
        <v>0.3</v>
      </c>
      <c r="D19" s="94">
        <v>8</v>
      </c>
    </row>
    <row r="20" spans="1:4" ht="31.5" x14ac:dyDescent="0.25">
      <c r="A20" s="94">
        <v>15</v>
      </c>
      <c r="B20" s="95" t="s">
        <v>224</v>
      </c>
      <c r="C20" s="98">
        <v>0.221</v>
      </c>
      <c r="D20" s="94">
        <v>8</v>
      </c>
    </row>
    <row r="21" spans="1:4" ht="31.5" x14ac:dyDescent="0.25">
      <c r="A21" s="94">
        <v>16</v>
      </c>
      <c r="B21" s="95" t="s">
        <v>225</v>
      </c>
      <c r="C21" s="98">
        <v>0.152</v>
      </c>
      <c r="D21" s="94">
        <v>3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opLeftCell="A34" workbookViewId="0">
      <selection activeCell="C82" sqref="C82"/>
    </sheetView>
  </sheetViews>
  <sheetFormatPr defaultRowHeight="12.75" x14ac:dyDescent="0.2"/>
  <cols>
    <col min="1" max="1" width="9.140625" style="102"/>
    <col min="2" max="2" width="71.5703125" style="102" customWidth="1"/>
    <col min="3" max="3" width="52.28515625" style="102" customWidth="1"/>
    <col min="4" max="4" width="24.7109375" style="102" customWidth="1"/>
    <col min="5" max="16384" width="9.140625" style="102"/>
  </cols>
  <sheetData>
    <row r="1" spans="1:4" ht="15" x14ac:dyDescent="0.25">
      <c r="B1"/>
      <c r="C1"/>
      <c r="D1" s="12" t="s">
        <v>99</v>
      </c>
    </row>
    <row r="2" spans="1:4" ht="15" x14ac:dyDescent="0.25">
      <c r="B2"/>
      <c r="C2"/>
      <c r="D2" s="12" t="s">
        <v>229</v>
      </c>
    </row>
    <row r="3" spans="1:4" ht="15" x14ac:dyDescent="0.25">
      <c r="B3"/>
      <c r="C3"/>
      <c r="D3" s="12" t="s">
        <v>101</v>
      </c>
    </row>
    <row r="4" spans="1:4" ht="15" x14ac:dyDescent="0.25">
      <c r="A4" s="12"/>
      <c r="B4"/>
      <c r="C4"/>
      <c r="D4"/>
    </row>
    <row r="5" spans="1:4" ht="18.75" x14ac:dyDescent="0.2">
      <c r="A5" s="242" t="s">
        <v>230</v>
      </c>
      <c r="B5" s="242"/>
      <c r="C5" s="242"/>
      <c r="D5" s="242"/>
    </row>
    <row r="6" spans="1:4" ht="15" x14ac:dyDescent="0.25">
      <c r="A6" s="103"/>
      <c r="B6"/>
      <c r="C6"/>
      <c r="D6"/>
    </row>
    <row r="7" spans="1:4" x14ac:dyDescent="0.2">
      <c r="A7" s="42" t="s">
        <v>130</v>
      </c>
      <c r="B7" s="42" t="s">
        <v>231</v>
      </c>
      <c r="C7" s="42" t="s">
        <v>232</v>
      </c>
      <c r="D7" s="42" t="s">
        <v>233</v>
      </c>
    </row>
    <row r="8" spans="1:4" ht="27" customHeight="1" x14ac:dyDescent="0.2">
      <c r="A8" s="157">
        <v>1</v>
      </c>
      <c r="B8" s="241" t="s">
        <v>234</v>
      </c>
      <c r="C8" s="104" t="s">
        <v>11</v>
      </c>
      <c r="D8" s="157" t="s">
        <v>235</v>
      </c>
    </row>
    <row r="9" spans="1:4" x14ac:dyDescent="0.2">
      <c r="A9" s="157"/>
      <c r="B9" s="241"/>
      <c r="C9" s="104" t="s">
        <v>236</v>
      </c>
      <c r="D9" s="157"/>
    </row>
    <row r="10" spans="1:4" x14ac:dyDescent="0.2">
      <c r="A10" s="157">
        <v>2</v>
      </c>
      <c r="B10" s="241" t="s">
        <v>237</v>
      </c>
      <c r="C10" s="104" t="s">
        <v>238</v>
      </c>
      <c r="D10" s="157" t="s">
        <v>239</v>
      </c>
    </row>
    <row r="11" spans="1:4" ht="25.5" x14ac:dyDescent="0.2">
      <c r="A11" s="157"/>
      <c r="B11" s="241"/>
      <c r="C11" s="104" t="s">
        <v>240</v>
      </c>
      <c r="D11" s="157"/>
    </row>
    <row r="12" spans="1:4" x14ac:dyDescent="0.2">
      <c r="A12" s="157"/>
      <c r="B12" s="241"/>
      <c r="C12" s="104" t="s">
        <v>241</v>
      </c>
      <c r="D12" s="157"/>
    </row>
    <row r="13" spans="1:4" x14ac:dyDescent="0.2">
      <c r="A13" s="157">
        <v>3</v>
      </c>
      <c r="B13" s="241" t="s">
        <v>242</v>
      </c>
      <c r="C13" s="104" t="s">
        <v>238</v>
      </c>
      <c r="D13" s="157" t="s">
        <v>243</v>
      </c>
    </row>
    <row r="14" spans="1:4" x14ac:dyDescent="0.2">
      <c r="A14" s="157"/>
      <c r="B14" s="241"/>
      <c r="C14" s="104" t="s">
        <v>241</v>
      </c>
      <c r="D14" s="157"/>
    </row>
    <row r="15" spans="1:4" ht="29.25" customHeight="1" x14ac:dyDescent="0.2">
      <c r="A15" s="157">
        <v>4</v>
      </c>
      <c r="B15" s="241" t="s">
        <v>244</v>
      </c>
      <c r="C15" s="104" t="s">
        <v>238</v>
      </c>
      <c r="D15" s="157" t="s">
        <v>235</v>
      </c>
    </row>
    <row r="16" spans="1:4" x14ac:dyDescent="0.2">
      <c r="A16" s="157"/>
      <c r="B16" s="241"/>
      <c r="C16" s="104" t="s">
        <v>245</v>
      </c>
      <c r="D16" s="157"/>
    </row>
    <row r="17" spans="1:4" ht="21.75" customHeight="1" x14ac:dyDescent="0.2">
      <c r="A17" s="157">
        <v>5</v>
      </c>
      <c r="B17" s="241" t="s">
        <v>246</v>
      </c>
      <c r="C17" s="104" t="s">
        <v>238</v>
      </c>
      <c r="D17" s="157" t="s">
        <v>247</v>
      </c>
    </row>
    <row r="18" spans="1:4" ht="25.5" x14ac:dyDescent="0.2">
      <c r="A18" s="157"/>
      <c r="B18" s="241"/>
      <c r="C18" s="104" t="s">
        <v>240</v>
      </c>
      <c r="D18" s="157"/>
    </row>
    <row r="19" spans="1:4" x14ac:dyDescent="0.2">
      <c r="A19" s="157"/>
      <c r="B19" s="241"/>
      <c r="C19" s="104" t="s">
        <v>241</v>
      </c>
      <c r="D19" s="157"/>
    </row>
    <row r="20" spans="1:4" ht="21.75" customHeight="1" x14ac:dyDescent="0.2">
      <c r="A20" s="157">
        <v>6</v>
      </c>
      <c r="B20" s="241" t="s">
        <v>248</v>
      </c>
      <c r="C20" s="104" t="s">
        <v>238</v>
      </c>
      <c r="D20" s="157" t="s">
        <v>235</v>
      </c>
    </row>
    <row r="21" spans="1:4" ht="25.5" x14ac:dyDescent="0.2">
      <c r="A21" s="157"/>
      <c r="B21" s="241"/>
      <c r="C21" s="104" t="s">
        <v>240</v>
      </c>
      <c r="D21" s="157"/>
    </row>
    <row r="22" spans="1:4" x14ac:dyDescent="0.2">
      <c r="A22" s="157"/>
      <c r="B22" s="241"/>
      <c r="C22" s="104" t="s">
        <v>241</v>
      </c>
      <c r="D22" s="157"/>
    </row>
    <row r="23" spans="1:4" ht="33" customHeight="1" x14ac:dyDescent="0.2">
      <c r="A23" s="157">
        <v>7</v>
      </c>
      <c r="B23" s="241" t="s">
        <v>249</v>
      </c>
      <c r="C23" s="104" t="s">
        <v>238</v>
      </c>
      <c r="D23" s="157" t="s">
        <v>243</v>
      </c>
    </row>
    <row r="24" spans="1:4" x14ac:dyDescent="0.2">
      <c r="A24" s="157"/>
      <c r="B24" s="241"/>
      <c r="C24" s="104" t="s">
        <v>241</v>
      </c>
      <c r="D24" s="157"/>
    </row>
    <row r="25" spans="1:4" ht="20.25" customHeight="1" x14ac:dyDescent="0.2">
      <c r="A25" s="157">
        <v>8</v>
      </c>
      <c r="B25" s="241" t="s">
        <v>250</v>
      </c>
      <c r="C25" s="104" t="s">
        <v>238</v>
      </c>
      <c r="D25" s="157" t="s">
        <v>235</v>
      </c>
    </row>
    <row r="26" spans="1:4" ht="38.25" x14ac:dyDescent="0.2">
      <c r="A26" s="157"/>
      <c r="B26" s="241"/>
      <c r="C26" s="104" t="s">
        <v>251</v>
      </c>
      <c r="D26" s="157"/>
    </row>
    <row r="27" spans="1:4" ht="21" customHeight="1" x14ac:dyDescent="0.2">
      <c r="A27" s="157">
        <v>9</v>
      </c>
      <c r="B27" s="241" t="s">
        <v>252</v>
      </c>
      <c r="C27" s="104" t="s">
        <v>238</v>
      </c>
      <c r="D27" s="157" t="s">
        <v>235</v>
      </c>
    </row>
    <row r="28" spans="1:4" x14ac:dyDescent="0.2">
      <c r="A28" s="157"/>
      <c r="B28" s="241"/>
      <c r="C28" s="104" t="s">
        <v>241</v>
      </c>
      <c r="D28" s="157"/>
    </row>
    <row r="29" spans="1:4" ht="20.25" customHeight="1" x14ac:dyDescent="0.2">
      <c r="A29" s="157">
        <v>10</v>
      </c>
      <c r="B29" s="241" t="s">
        <v>253</v>
      </c>
      <c r="C29" s="104" t="s">
        <v>238</v>
      </c>
      <c r="D29" s="157" t="s">
        <v>254</v>
      </c>
    </row>
    <row r="30" spans="1:4" ht="38.25" x14ac:dyDescent="0.2">
      <c r="A30" s="157"/>
      <c r="B30" s="241"/>
      <c r="C30" s="104" t="s">
        <v>255</v>
      </c>
      <c r="D30" s="157"/>
    </row>
    <row r="31" spans="1:4" ht="20.25" customHeight="1" x14ac:dyDescent="0.2">
      <c r="A31" s="157">
        <v>11</v>
      </c>
      <c r="B31" s="241" t="s">
        <v>256</v>
      </c>
      <c r="C31" s="104" t="s">
        <v>238</v>
      </c>
      <c r="D31" s="157" t="s">
        <v>257</v>
      </c>
    </row>
    <row r="32" spans="1:4" ht="38.25" x14ac:dyDescent="0.2">
      <c r="A32" s="157"/>
      <c r="B32" s="241"/>
      <c r="C32" s="104" t="s">
        <v>255</v>
      </c>
      <c r="D32" s="157"/>
    </row>
    <row r="33" spans="1:4" x14ac:dyDescent="0.2">
      <c r="A33" s="157">
        <v>12</v>
      </c>
      <c r="B33" s="241" t="s">
        <v>258</v>
      </c>
      <c r="C33" s="104" t="s">
        <v>259</v>
      </c>
      <c r="D33" s="157" t="s">
        <v>257</v>
      </c>
    </row>
    <row r="34" spans="1:4" x14ac:dyDescent="0.2">
      <c r="A34" s="157"/>
      <c r="B34" s="241"/>
      <c r="C34" s="104" t="s">
        <v>11</v>
      </c>
      <c r="D34" s="157"/>
    </row>
    <row r="35" spans="1:4" x14ac:dyDescent="0.2">
      <c r="A35" s="157"/>
      <c r="B35" s="241"/>
      <c r="C35" s="104" t="s">
        <v>238</v>
      </c>
      <c r="D35" s="157"/>
    </row>
    <row r="36" spans="1:4" x14ac:dyDescent="0.2">
      <c r="A36" s="157"/>
      <c r="B36" s="241"/>
      <c r="C36" s="104" t="s">
        <v>241</v>
      </c>
      <c r="D36" s="157"/>
    </row>
    <row r="37" spans="1:4" ht="23.25" customHeight="1" x14ac:dyDescent="0.2">
      <c r="A37" s="157">
        <v>13</v>
      </c>
      <c r="B37" s="241" t="s">
        <v>260</v>
      </c>
      <c r="C37" s="104" t="s">
        <v>238</v>
      </c>
      <c r="D37" s="157" t="s">
        <v>257</v>
      </c>
    </row>
    <row r="38" spans="1:4" ht="38.25" x14ac:dyDescent="0.2">
      <c r="A38" s="157"/>
      <c r="B38" s="241"/>
      <c r="C38" s="104" t="s">
        <v>255</v>
      </c>
      <c r="D38" s="157"/>
    </row>
    <row r="39" spans="1:4" x14ac:dyDescent="0.2">
      <c r="A39" s="157">
        <v>14</v>
      </c>
      <c r="B39" s="241" t="s">
        <v>261</v>
      </c>
      <c r="C39" s="104" t="s">
        <v>238</v>
      </c>
      <c r="D39" s="157" t="s">
        <v>235</v>
      </c>
    </row>
    <row r="40" spans="1:4" x14ac:dyDescent="0.2">
      <c r="A40" s="157"/>
      <c r="B40" s="241"/>
      <c r="C40" s="104" t="s">
        <v>262</v>
      </c>
      <c r="D40" s="157"/>
    </row>
    <row r="41" spans="1:4" x14ac:dyDescent="0.2">
      <c r="A41" s="157"/>
      <c r="B41" s="241"/>
      <c r="C41" s="104" t="s">
        <v>241</v>
      </c>
      <c r="D41" s="157"/>
    </row>
    <row r="42" spans="1:4" ht="34.5" customHeight="1" x14ac:dyDescent="0.2">
      <c r="A42" s="157">
        <v>15</v>
      </c>
      <c r="B42" s="241" t="s">
        <v>263</v>
      </c>
      <c r="C42" s="104" t="s">
        <v>264</v>
      </c>
      <c r="D42" s="157" t="s">
        <v>257</v>
      </c>
    </row>
    <row r="43" spans="1:4" x14ac:dyDescent="0.2">
      <c r="A43" s="157"/>
      <c r="B43" s="241"/>
      <c r="C43" s="104" t="s">
        <v>11</v>
      </c>
      <c r="D43" s="157"/>
    </row>
    <row r="44" spans="1:4" x14ac:dyDescent="0.2">
      <c r="A44" s="157"/>
      <c r="B44" s="241"/>
      <c r="C44" s="104" t="s">
        <v>238</v>
      </c>
      <c r="D44" s="157"/>
    </row>
    <row r="45" spans="1:4" ht="38.25" x14ac:dyDescent="0.2">
      <c r="A45" s="157"/>
      <c r="B45" s="241"/>
      <c r="C45" s="104" t="s">
        <v>265</v>
      </c>
      <c r="D45" s="157"/>
    </row>
    <row r="46" spans="1:4" ht="40.5" customHeight="1" x14ac:dyDescent="0.2">
      <c r="A46" s="157">
        <v>16</v>
      </c>
      <c r="B46" s="241" t="s">
        <v>266</v>
      </c>
      <c r="C46" s="104" t="s">
        <v>238</v>
      </c>
      <c r="D46" s="157" t="s">
        <v>257</v>
      </c>
    </row>
    <row r="47" spans="1:4" x14ac:dyDescent="0.2">
      <c r="A47" s="157"/>
      <c r="B47" s="241"/>
      <c r="C47" s="104" t="s">
        <v>267</v>
      </c>
      <c r="D47" s="157"/>
    </row>
    <row r="48" spans="1:4" ht="21.75" customHeight="1" x14ac:dyDescent="0.2">
      <c r="A48" s="157">
        <v>17</v>
      </c>
      <c r="B48" s="241" t="s">
        <v>268</v>
      </c>
      <c r="C48" s="104" t="s">
        <v>238</v>
      </c>
      <c r="D48" s="157" t="s">
        <v>257</v>
      </c>
    </row>
    <row r="49" spans="1:4" x14ac:dyDescent="0.2">
      <c r="A49" s="157"/>
      <c r="B49" s="241"/>
      <c r="C49" s="104" t="s">
        <v>267</v>
      </c>
      <c r="D49" s="157"/>
    </row>
    <row r="50" spans="1:4" ht="31.5" customHeight="1" x14ac:dyDescent="0.2">
      <c r="A50" s="157">
        <v>18</v>
      </c>
      <c r="B50" s="241" t="s">
        <v>269</v>
      </c>
      <c r="C50" s="104" t="s">
        <v>264</v>
      </c>
      <c r="D50" s="157" t="s">
        <v>257</v>
      </c>
    </row>
    <row r="51" spans="1:4" x14ac:dyDescent="0.2">
      <c r="A51" s="157"/>
      <c r="B51" s="241"/>
      <c r="C51" s="104" t="s">
        <v>238</v>
      </c>
      <c r="D51" s="157"/>
    </row>
    <row r="52" spans="1:4" x14ac:dyDescent="0.2">
      <c r="A52" s="157"/>
      <c r="B52" s="241"/>
      <c r="C52" s="104" t="s">
        <v>241</v>
      </c>
      <c r="D52" s="157"/>
    </row>
    <row r="53" spans="1:4" ht="23.25" customHeight="1" x14ac:dyDescent="0.2">
      <c r="A53" s="157">
        <v>19</v>
      </c>
      <c r="B53" s="241" t="s">
        <v>270</v>
      </c>
      <c r="C53" s="104" t="s">
        <v>11</v>
      </c>
      <c r="D53" s="157" t="s">
        <v>271</v>
      </c>
    </row>
    <row r="54" spans="1:4" x14ac:dyDescent="0.2">
      <c r="A54" s="157"/>
      <c r="B54" s="241"/>
      <c r="C54" s="104" t="s">
        <v>238</v>
      </c>
      <c r="D54" s="157"/>
    </row>
    <row r="55" spans="1:4" x14ac:dyDescent="0.2">
      <c r="A55" s="157"/>
      <c r="B55" s="241"/>
      <c r="C55" s="104" t="s">
        <v>241</v>
      </c>
      <c r="D55" s="157"/>
    </row>
    <row r="56" spans="1:4" ht="34.700000000000003" customHeight="1" x14ac:dyDescent="0.2">
      <c r="A56" s="157">
        <v>20</v>
      </c>
      <c r="B56" s="241" t="s">
        <v>272</v>
      </c>
      <c r="C56" s="104" t="s">
        <v>264</v>
      </c>
      <c r="D56" s="157" t="s">
        <v>235</v>
      </c>
    </row>
    <row r="57" spans="1:4" x14ac:dyDescent="0.2">
      <c r="A57" s="157"/>
      <c r="B57" s="241"/>
      <c r="C57" s="104" t="s">
        <v>11</v>
      </c>
      <c r="D57" s="157"/>
    </row>
    <row r="58" spans="1:4" x14ac:dyDescent="0.2">
      <c r="A58" s="157"/>
      <c r="B58" s="241"/>
      <c r="C58" s="104" t="s">
        <v>238</v>
      </c>
      <c r="D58" s="157"/>
    </row>
    <row r="59" spans="1:4" x14ac:dyDescent="0.2">
      <c r="A59" s="157"/>
      <c r="B59" s="241"/>
      <c r="C59" s="104" t="s">
        <v>245</v>
      </c>
      <c r="D59" s="157"/>
    </row>
    <row r="60" spans="1:4" x14ac:dyDescent="0.2">
      <c r="A60" s="157">
        <v>21</v>
      </c>
      <c r="B60" s="241" t="s">
        <v>273</v>
      </c>
      <c r="C60" s="104" t="s">
        <v>11</v>
      </c>
      <c r="D60" s="157" t="s">
        <v>271</v>
      </c>
    </row>
    <row r="61" spans="1:4" ht="25.5" x14ac:dyDescent="0.2">
      <c r="A61" s="157"/>
      <c r="B61" s="241"/>
      <c r="C61" s="104" t="s">
        <v>274</v>
      </c>
      <c r="D61" s="157"/>
    </row>
    <row r="62" spans="1:4" ht="25.5" x14ac:dyDescent="0.2">
      <c r="A62" s="157"/>
      <c r="B62" s="241"/>
      <c r="C62" s="104" t="s">
        <v>284</v>
      </c>
      <c r="D62" s="157"/>
    </row>
    <row r="63" spans="1:4" x14ac:dyDescent="0.2">
      <c r="A63" s="157"/>
      <c r="B63" s="241"/>
      <c r="C63" s="104" t="s">
        <v>241</v>
      </c>
      <c r="D63" s="157"/>
    </row>
    <row r="64" spans="1:4" ht="16.5" customHeight="1" x14ac:dyDescent="0.2">
      <c r="A64" s="157">
        <v>22</v>
      </c>
      <c r="B64" s="241" t="s">
        <v>275</v>
      </c>
      <c r="C64" s="104" t="s">
        <v>11</v>
      </c>
      <c r="D64" s="157" t="s">
        <v>271</v>
      </c>
    </row>
    <row r="65" spans="1:4" x14ac:dyDescent="0.2">
      <c r="A65" s="157"/>
      <c r="B65" s="241"/>
      <c r="C65" s="104" t="s">
        <v>236</v>
      </c>
      <c r="D65" s="157"/>
    </row>
    <row r="66" spans="1:4" ht="25.5" x14ac:dyDescent="0.2">
      <c r="A66" s="157"/>
      <c r="B66" s="241"/>
      <c r="C66" s="104" t="s">
        <v>276</v>
      </c>
      <c r="D66" s="157"/>
    </row>
    <row r="67" spans="1:4" ht="40.5" customHeight="1" x14ac:dyDescent="0.2">
      <c r="A67" s="157">
        <v>23</v>
      </c>
      <c r="B67" s="241" t="s">
        <v>277</v>
      </c>
      <c r="C67" s="104" t="s">
        <v>11</v>
      </c>
      <c r="D67" s="157" t="s">
        <v>278</v>
      </c>
    </row>
    <row r="68" spans="1:4" x14ac:dyDescent="0.2">
      <c r="A68" s="157"/>
      <c r="B68" s="241"/>
      <c r="C68" s="104" t="s">
        <v>241</v>
      </c>
      <c r="D68" s="157"/>
    </row>
    <row r="69" spans="1:4" ht="31.5" customHeight="1" x14ac:dyDescent="0.2">
      <c r="A69" s="157">
        <v>24</v>
      </c>
      <c r="B69" s="241" t="s">
        <v>279</v>
      </c>
      <c r="C69" s="104" t="s">
        <v>11</v>
      </c>
      <c r="D69" s="157" t="s">
        <v>271</v>
      </c>
    </row>
    <row r="70" spans="1:4" x14ac:dyDescent="0.2">
      <c r="A70" s="157"/>
      <c r="B70" s="241"/>
      <c r="C70" s="104" t="s">
        <v>241</v>
      </c>
      <c r="D70" s="157"/>
    </row>
    <row r="71" spans="1:4" ht="40.5" customHeight="1" x14ac:dyDescent="0.2">
      <c r="A71" s="157">
        <v>25</v>
      </c>
      <c r="B71" s="241" t="s">
        <v>280</v>
      </c>
      <c r="C71" s="104" t="s">
        <v>11</v>
      </c>
      <c r="D71" s="157" t="s">
        <v>235</v>
      </c>
    </row>
    <row r="72" spans="1:4" ht="25.5" customHeight="1" x14ac:dyDescent="0.2">
      <c r="A72" s="157"/>
      <c r="B72" s="241"/>
      <c r="C72" s="104" t="s">
        <v>241</v>
      </c>
      <c r="D72" s="157"/>
    </row>
    <row r="73" spans="1:4" ht="40.5" customHeight="1" x14ac:dyDescent="0.2">
      <c r="A73" s="157">
        <v>26</v>
      </c>
      <c r="B73" s="241" t="s">
        <v>283</v>
      </c>
      <c r="C73" s="104" t="s">
        <v>11</v>
      </c>
      <c r="D73" s="157" t="s">
        <v>257</v>
      </c>
    </row>
    <row r="74" spans="1:4" ht="26.25" customHeight="1" x14ac:dyDescent="0.2">
      <c r="A74" s="157"/>
      <c r="B74" s="241"/>
      <c r="C74" s="104" t="s">
        <v>245</v>
      </c>
      <c r="D74" s="157"/>
    </row>
    <row r="75" spans="1:4" ht="29.25" customHeight="1" x14ac:dyDescent="0.2">
      <c r="A75" s="157">
        <v>27</v>
      </c>
      <c r="B75" s="241" t="s">
        <v>281</v>
      </c>
      <c r="C75" s="104" t="s">
        <v>11</v>
      </c>
      <c r="D75" s="157" t="s">
        <v>282</v>
      </c>
    </row>
    <row r="76" spans="1:4" ht="18.75" customHeight="1" x14ac:dyDescent="0.2">
      <c r="A76" s="157"/>
      <c r="B76" s="241"/>
      <c r="C76" s="104" t="s">
        <v>245</v>
      </c>
      <c r="D76" s="157"/>
    </row>
    <row r="77" spans="1:4" ht="15" x14ac:dyDescent="0.25">
      <c r="A77" s="103"/>
      <c r="B77"/>
      <c r="C77"/>
      <c r="D77"/>
    </row>
    <row r="78" spans="1:4" ht="15" x14ac:dyDescent="0.25">
      <c r="A78" s="103"/>
      <c r="B78"/>
      <c r="C78"/>
      <c r="D78"/>
    </row>
    <row r="79" spans="1:4" ht="15" x14ac:dyDescent="0.25">
      <c r="A79" s="103"/>
      <c r="B79"/>
      <c r="C79"/>
      <c r="D79"/>
    </row>
    <row r="80" spans="1:4" ht="15" x14ac:dyDescent="0.25">
      <c r="A80" s="103"/>
      <c r="B80"/>
      <c r="C80"/>
      <c r="D80"/>
    </row>
  </sheetData>
  <mergeCells count="82">
    <mergeCell ref="A23:A24"/>
    <mergeCell ref="B23:B24"/>
    <mergeCell ref="B17:B19"/>
    <mergeCell ref="D17:D19"/>
    <mergeCell ref="A17:A19"/>
    <mergeCell ref="D20:D22"/>
    <mergeCell ref="D23:D24"/>
    <mergeCell ref="A13:A14"/>
    <mergeCell ref="B13:B14"/>
    <mergeCell ref="A5:D5"/>
    <mergeCell ref="A20:A22"/>
    <mergeCell ref="B20:B22"/>
    <mergeCell ref="A15:A16"/>
    <mergeCell ref="B15:B16"/>
    <mergeCell ref="D13:D14"/>
    <mergeCell ref="D15:D16"/>
    <mergeCell ref="A8:A9"/>
    <mergeCell ref="B8:B9"/>
    <mergeCell ref="D8:D9"/>
    <mergeCell ref="A10:A12"/>
    <mergeCell ref="B10:B12"/>
    <mergeCell ref="D10:D12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  <mergeCell ref="A33:A36"/>
    <mergeCell ref="B33:B36"/>
    <mergeCell ref="D33:D36"/>
    <mergeCell ref="A37:A38"/>
    <mergeCell ref="B37:B38"/>
    <mergeCell ref="D37:D38"/>
    <mergeCell ref="A39:A41"/>
    <mergeCell ref="B39:B41"/>
    <mergeCell ref="D39:D41"/>
    <mergeCell ref="A42:A45"/>
    <mergeCell ref="B42:B45"/>
    <mergeCell ref="D42:D45"/>
    <mergeCell ref="A46:A47"/>
    <mergeCell ref="B46:B47"/>
    <mergeCell ref="D46:D47"/>
    <mergeCell ref="A48:A49"/>
    <mergeCell ref="B48:B49"/>
    <mergeCell ref="D48:D49"/>
    <mergeCell ref="A50:A52"/>
    <mergeCell ref="B50:B52"/>
    <mergeCell ref="D50:D52"/>
    <mergeCell ref="A53:A55"/>
    <mergeCell ref="B53:B55"/>
    <mergeCell ref="D53:D55"/>
    <mergeCell ref="A56:A59"/>
    <mergeCell ref="B56:B59"/>
    <mergeCell ref="D56:D59"/>
    <mergeCell ref="A60:A63"/>
    <mergeCell ref="B60:B63"/>
    <mergeCell ref="D60:D63"/>
    <mergeCell ref="A64:A66"/>
    <mergeCell ref="B64:B66"/>
    <mergeCell ref="D64:D66"/>
    <mergeCell ref="A67:A68"/>
    <mergeCell ref="B67:B68"/>
    <mergeCell ref="D67:D68"/>
    <mergeCell ref="A69:A70"/>
    <mergeCell ref="B69:B70"/>
    <mergeCell ref="D69:D70"/>
    <mergeCell ref="A71:A72"/>
    <mergeCell ref="B71:B72"/>
    <mergeCell ref="D71:D72"/>
    <mergeCell ref="A73:A74"/>
    <mergeCell ref="B73:B74"/>
    <mergeCell ref="D73:D74"/>
    <mergeCell ref="A75:A76"/>
    <mergeCell ref="B75:B76"/>
    <mergeCell ref="D75:D76"/>
  </mergeCells>
  <pageMargins left="0.70866141732283472" right="0.70866141732283472" top="0.74803149606299213" bottom="0.74803149606299213" header="0.31496062992125984" footer="0.31496062992125984"/>
  <pageSetup paperSize="9" scale="83" fitToHeight="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opLeftCell="B10" workbookViewId="0">
      <selection activeCell="P16" sqref="P16"/>
    </sheetView>
  </sheetViews>
  <sheetFormatPr defaultColWidth="9.140625" defaultRowHeight="15" x14ac:dyDescent="0.25"/>
  <cols>
    <col min="1" max="1" width="20.28515625" style="60" customWidth="1"/>
    <col min="2" max="2" width="23" style="60" customWidth="1"/>
    <col min="3" max="3" width="15.42578125" style="60" customWidth="1"/>
    <col min="4" max="5" width="9.140625" style="60"/>
    <col min="6" max="6" width="10.42578125" style="60" customWidth="1"/>
    <col min="7" max="7" width="9.140625" style="60"/>
    <col min="8" max="8" width="10.5703125" style="60" customWidth="1"/>
    <col min="9" max="9" width="10.42578125" style="60" customWidth="1"/>
    <col min="10" max="10" width="9.140625" style="60"/>
    <col min="11" max="11" width="10.28515625" style="60" customWidth="1"/>
    <col min="12" max="14" width="9.140625" style="60"/>
    <col min="15" max="15" width="9.140625" style="118"/>
    <col min="16" max="16384" width="9.140625" style="60"/>
  </cols>
  <sheetData>
    <row r="1" spans="1:15" ht="15.75" x14ac:dyDescent="0.25">
      <c r="A1" s="62"/>
      <c r="O1" s="119" t="s">
        <v>145</v>
      </c>
    </row>
    <row r="2" spans="1:15" ht="15.75" x14ac:dyDescent="0.25">
      <c r="A2" s="62"/>
      <c r="I2" s="63"/>
      <c r="J2" s="63"/>
      <c r="K2" s="63"/>
      <c r="L2" s="63"/>
      <c r="M2" s="63"/>
      <c r="O2" s="119" t="s">
        <v>100</v>
      </c>
    </row>
    <row r="3" spans="1:15" ht="15.75" customHeight="1" x14ac:dyDescent="0.25">
      <c r="A3" s="62"/>
      <c r="J3" s="112"/>
      <c r="K3" s="112"/>
      <c r="L3" s="112"/>
      <c r="M3" s="112"/>
      <c r="O3" s="119" t="s">
        <v>101</v>
      </c>
    </row>
    <row r="4" spans="1:15" ht="36" customHeight="1" x14ac:dyDescent="0.25">
      <c r="A4" s="245" t="s">
        <v>146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5" ht="24" customHeight="1" x14ac:dyDescent="0.25">
      <c r="A5" s="246" t="s">
        <v>147</v>
      </c>
      <c r="B5" s="243" t="s">
        <v>148</v>
      </c>
      <c r="C5" s="243" t="s">
        <v>149</v>
      </c>
      <c r="D5" s="249" t="s">
        <v>150</v>
      </c>
      <c r="E5" s="250"/>
      <c r="F5" s="250"/>
      <c r="G5" s="251"/>
      <c r="H5" s="255" t="s">
        <v>151</v>
      </c>
      <c r="I5" s="256"/>
      <c r="J5" s="256"/>
      <c r="K5" s="256"/>
      <c r="L5" s="256"/>
      <c r="M5" s="256"/>
      <c r="N5" s="256"/>
      <c r="O5" s="257"/>
    </row>
    <row r="6" spans="1:15" ht="24" customHeight="1" x14ac:dyDescent="0.25">
      <c r="A6" s="247"/>
      <c r="B6" s="243"/>
      <c r="C6" s="243"/>
      <c r="D6" s="252"/>
      <c r="E6" s="253"/>
      <c r="F6" s="253"/>
      <c r="G6" s="254"/>
      <c r="H6" s="210" t="s">
        <v>3</v>
      </c>
      <c r="I6" s="212" t="s">
        <v>137</v>
      </c>
      <c r="J6" s="213"/>
      <c r="K6" s="213"/>
      <c r="L6" s="213"/>
      <c r="M6" s="213"/>
      <c r="N6" s="213"/>
      <c r="O6" s="214"/>
    </row>
    <row r="7" spans="1:15" ht="24" customHeight="1" x14ac:dyDescent="0.25">
      <c r="A7" s="248"/>
      <c r="B7" s="243"/>
      <c r="C7" s="243"/>
      <c r="D7" s="64" t="s">
        <v>152</v>
      </c>
      <c r="E7" s="64" t="s">
        <v>153</v>
      </c>
      <c r="F7" s="64" t="s">
        <v>154</v>
      </c>
      <c r="G7" s="64" t="s">
        <v>155</v>
      </c>
      <c r="H7" s="211"/>
      <c r="I7" s="48">
        <v>2019</v>
      </c>
      <c r="J7" s="48">
        <v>2020</v>
      </c>
      <c r="K7" s="46">
        <v>2021</v>
      </c>
      <c r="L7" s="46">
        <v>2022</v>
      </c>
      <c r="M7" s="46">
        <v>2023</v>
      </c>
      <c r="N7" s="48">
        <v>2024</v>
      </c>
      <c r="O7" s="117">
        <v>2025</v>
      </c>
    </row>
    <row r="8" spans="1:15" ht="25.5" x14ac:dyDescent="0.25">
      <c r="A8" s="243" t="s">
        <v>156</v>
      </c>
      <c r="B8" s="66" t="s">
        <v>157</v>
      </c>
      <c r="C8" s="66"/>
      <c r="D8" s="66"/>
      <c r="E8" s="66"/>
      <c r="F8" s="66"/>
      <c r="G8" s="66"/>
      <c r="H8" s="114">
        <f>H9</f>
        <v>137758.39999999997</v>
      </c>
      <c r="I8" s="114">
        <f t="shared" ref="I8:O8" si="0">I9</f>
        <v>54733.899999999994</v>
      </c>
      <c r="J8" s="114">
        <f t="shared" si="0"/>
        <v>13980.8</v>
      </c>
      <c r="K8" s="52">
        <f t="shared" si="0"/>
        <v>32903.1</v>
      </c>
      <c r="L8" s="52">
        <f t="shared" si="0"/>
        <v>12310.1</v>
      </c>
      <c r="M8" s="107">
        <f t="shared" si="0"/>
        <v>7372.9</v>
      </c>
      <c r="N8" s="120">
        <f t="shared" si="0"/>
        <v>8205</v>
      </c>
      <c r="O8" s="120">
        <f t="shared" si="0"/>
        <v>8252.6</v>
      </c>
    </row>
    <row r="9" spans="1:15" ht="25.5" x14ac:dyDescent="0.25">
      <c r="A9" s="243"/>
      <c r="B9" s="66" t="s">
        <v>158</v>
      </c>
      <c r="C9" s="66"/>
      <c r="D9" s="66">
        <v>460</v>
      </c>
      <c r="E9" s="67" t="s">
        <v>159</v>
      </c>
      <c r="F9" s="66" t="s">
        <v>160</v>
      </c>
      <c r="G9" s="66">
        <v>244</v>
      </c>
      <c r="H9" s="114">
        <f>SUM(H10:H17)</f>
        <v>137758.39999999997</v>
      </c>
      <c r="I9" s="114">
        <f>SUM(I10:I17)</f>
        <v>54733.899999999994</v>
      </c>
      <c r="J9" s="114">
        <f t="shared" ref="J9:K9" si="1">SUM(J10:J17)</f>
        <v>13980.8</v>
      </c>
      <c r="K9" s="52">
        <f t="shared" si="1"/>
        <v>32903.1</v>
      </c>
      <c r="L9" s="53">
        <f t="shared" ref="L9" si="2">SUM(L10:L15)</f>
        <v>12310.1</v>
      </c>
      <c r="M9" s="107">
        <f t="shared" ref="M9:O9" si="3">SUM(M10:M13)</f>
        <v>7372.9</v>
      </c>
      <c r="N9" s="107">
        <f t="shared" si="3"/>
        <v>8205</v>
      </c>
      <c r="O9" s="107">
        <f t="shared" si="3"/>
        <v>8252.6</v>
      </c>
    </row>
    <row r="10" spans="1:15" ht="33" customHeight="1" x14ac:dyDescent="0.25">
      <c r="A10" s="243"/>
      <c r="B10" s="244" t="s">
        <v>161</v>
      </c>
      <c r="C10" s="66" t="s">
        <v>162</v>
      </c>
      <c r="D10" s="66">
        <v>460</v>
      </c>
      <c r="E10" s="67" t="s">
        <v>159</v>
      </c>
      <c r="F10" s="66" t="s">
        <v>163</v>
      </c>
      <c r="G10" s="66">
        <v>244</v>
      </c>
      <c r="H10" s="114">
        <f>SUM(I10:O10)</f>
        <v>28519.299999999996</v>
      </c>
      <c r="I10" s="115">
        <v>17124.599999999999</v>
      </c>
      <c r="J10" s="43">
        <v>3293.8</v>
      </c>
      <c r="K10" s="43">
        <v>4020.1</v>
      </c>
      <c r="L10" s="43">
        <v>4080.8</v>
      </c>
      <c r="M10" s="33">
        <v>0</v>
      </c>
      <c r="N10" s="33">
        <v>0</v>
      </c>
      <c r="O10" s="33">
        <v>0</v>
      </c>
    </row>
    <row r="11" spans="1:15" ht="38.25" x14ac:dyDescent="0.25">
      <c r="A11" s="243"/>
      <c r="B11" s="244"/>
      <c r="C11" s="66" t="s">
        <v>164</v>
      </c>
      <c r="D11" s="66">
        <v>460</v>
      </c>
      <c r="E11" s="67" t="s">
        <v>159</v>
      </c>
      <c r="F11" s="66" t="s">
        <v>163</v>
      </c>
      <c r="G11" s="66">
        <v>244</v>
      </c>
      <c r="H11" s="114">
        <f t="shared" ref="H11:H17" si="4">SUM(I11:O11)</f>
        <v>64862.999999999993</v>
      </c>
      <c r="I11" s="115">
        <v>26784.6</v>
      </c>
      <c r="J11" s="43">
        <v>5151.8</v>
      </c>
      <c r="K11" s="43">
        <v>6287.9</v>
      </c>
      <c r="L11" s="43">
        <v>6382.8</v>
      </c>
      <c r="M11" s="33">
        <v>6267</v>
      </c>
      <c r="N11" s="33">
        <v>6974.2</v>
      </c>
      <c r="O11" s="33">
        <v>7014.7</v>
      </c>
    </row>
    <row r="12" spans="1:15" ht="26.25" customHeight="1" x14ac:dyDescent="0.25">
      <c r="A12" s="243"/>
      <c r="B12" s="244"/>
      <c r="C12" s="66" t="s">
        <v>165</v>
      </c>
      <c r="D12" s="66">
        <v>460</v>
      </c>
      <c r="E12" s="67" t="s">
        <v>159</v>
      </c>
      <c r="F12" s="66" t="s">
        <v>163</v>
      </c>
      <c r="G12" s="66">
        <v>244</v>
      </c>
      <c r="H12" s="114">
        <f t="shared" si="4"/>
        <v>16479.3</v>
      </c>
      <c r="I12" s="116">
        <f>2123.2+5625.5</f>
        <v>7748.7</v>
      </c>
      <c r="J12" s="43">
        <v>1490.4</v>
      </c>
      <c r="K12" s="43">
        <v>1819.1</v>
      </c>
      <c r="L12" s="43">
        <v>1846.5</v>
      </c>
      <c r="M12" s="33">
        <v>1105.9000000000001</v>
      </c>
      <c r="N12" s="33">
        <v>1230.8</v>
      </c>
      <c r="O12" s="33">
        <v>1237.9000000000001</v>
      </c>
    </row>
    <row r="13" spans="1:15" ht="39.75" customHeight="1" x14ac:dyDescent="0.25">
      <c r="A13" s="243"/>
      <c r="B13" s="244"/>
      <c r="C13" s="66" t="s">
        <v>164</v>
      </c>
      <c r="D13" s="66">
        <v>460</v>
      </c>
      <c r="E13" s="67" t="s">
        <v>159</v>
      </c>
      <c r="F13" s="66" t="s">
        <v>166</v>
      </c>
      <c r="G13" s="66">
        <v>244</v>
      </c>
      <c r="H13" s="114">
        <f t="shared" si="4"/>
        <v>6119.1</v>
      </c>
      <c r="I13" s="116">
        <v>0</v>
      </c>
      <c r="J13" s="116">
        <v>0</v>
      </c>
      <c r="K13" s="116">
        <v>6119.1</v>
      </c>
      <c r="L13" s="116">
        <v>0</v>
      </c>
      <c r="M13" s="116">
        <v>0</v>
      </c>
      <c r="N13" s="116">
        <v>0</v>
      </c>
      <c r="O13" s="116">
        <v>0</v>
      </c>
    </row>
    <row r="14" spans="1:15" ht="26.25" customHeight="1" x14ac:dyDescent="0.25">
      <c r="A14" s="243"/>
      <c r="B14" s="244"/>
      <c r="C14" s="66" t="s">
        <v>165</v>
      </c>
      <c r="D14" s="66">
        <v>460</v>
      </c>
      <c r="E14" s="67" t="s">
        <v>159</v>
      </c>
      <c r="F14" s="66" t="s">
        <v>167</v>
      </c>
      <c r="G14" s="66">
        <v>244</v>
      </c>
      <c r="H14" s="114">
        <f t="shared" si="4"/>
        <v>1079.9000000000001</v>
      </c>
      <c r="I14" s="116">
        <v>0</v>
      </c>
      <c r="J14" s="116">
        <v>0</v>
      </c>
      <c r="K14" s="116">
        <v>1079.9000000000001</v>
      </c>
      <c r="L14" s="116">
        <v>0</v>
      </c>
      <c r="M14" s="116">
        <v>0</v>
      </c>
      <c r="N14" s="116">
        <v>0</v>
      </c>
      <c r="O14" s="116">
        <v>0</v>
      </c>
    </row>
    <row r="15" spans="1:15" ht="41.25" customHeight="1" x14ac:dyDescent="0.25">
      <c r="A15" s="243"/>
      <c r="B15" s="244"/>
      <c r="C15" s="66" t="s">
        <v>164</v>
      </c>
      <c r="D15" s="66">
        <v>460</v>
      </c>
      <c r="E15" s="67" t="s">
        <v>168</v>
      </c>
      <c r="F15" s="66" t="s">
        <v>166</v>
      </c>
      <c r="G15" s="66">
        <v>243</v>
      </c>
      <c r="H15" s="114">
        <f t="shared" si="4"/>
        <v>13407.5</v>
      </c>
      <c r="I15" s="116">
        <v>2368.1</v>
      </c>
      <c r="J15" s="116">
        <v>0</v>
      </c>
      <c r="K15" s="1">
        <v>11039.4</v>
      </c>
      <c r="L15" s="1">
        <v>0</v>
      </c>
      <c r="M15" s="43">
        <v>0</v>
      </c>
      <c r="N15" s="116">
        <v>0</v>
      </c>
      <c r="O15" s="116">
        <v>0</v>
      </c>
    </row>
    <row r="16" spans="1:15" ht="28.5" customHeight="1" x14ac:dyDescent="0.25">
      <c r="A16" s="243"/>
      <c r="B16" s="244"/>
      <c r="C16" s="66" t="s">
        <v>165</v>
      </c>
      <c r="D16" s="66">
        <v>460</v>
      </c>
      <c r="E16" s="67" t="s">
        <v>168</v>
      </c>
      <c r="F16" s="66" t="s">
        <v>167</v>
      </c>
      <c r="G16" s="66">
        <v>243</v>
      </c>
      <c r="H16" s="114">
        <f t="shared" si="4"/>
        <v>2656</v>
      </c>
      <c r="I16" s="116">
        <f>417.9+290</f>
        <v>707.9</v>
      </c>
      <c r="J16" s="116">
        <v>0</v>
      </c>
      <c r="K16" s="43">
        <v>1948.1</v>
      </c>
      <c r="L16" s="43">
        <v>0</v>
      </c>
      <c r="M16" s="43">
        <v>0</v>
      </c>
      <c r="N16" s="116">
        <v>0</v>
      </c>
      <c r="O16" s="116">
        <v>0</v>
      </c>
    </row>
    <row r="17" spans="1:15" ht="28.5" customHeight="1" x14ac:dyDescent="0.25">
      <c r="A17" s="243"/>
      <c r="B17" s="244"/>
      <c r="C17" s="66" t="s">
        <v>165</v>
      </c>
      <c r="D17" s="66">
        <v>460</v>
      </c>
      <c r="E17" s="67" t="s">
        <v>168</v>
      </c>
      <c r="F17" s="66" t="s">
        <v>169</v>
      </c>
      <c r="G17" s="66">
        <v>243</v>
      </c>
      <c r="H17" s="114">
        <f t="shared" si="4"/>
        <v>4634.3</v>
      </c>
      <c r="I17" s="116">
        <v>0</v>
      </c>
      <c r="J17" s="116">
        <f>3934.9+109.9</f>
        <v>4044.8</v>
      </c>
      <c r="K17" s="43">
        <v>589.5</v>
      </c>
      <c r="L17" s="43">
        <v>0</v>
      </c>
      <c r="M17" s="43">
        <v>0</v>
      </c>
      <c r="N17" s="116">
        <v>0</v>
      </c>
      <c r="O17" s="116">
        <v>0</v>
      </c>
    </row>
    <row r="18" spans="1:15" ht="15.75" x14ac:dyDescent="0.25">
      <c r="A18" s="62"/>
    </row>
    <row r="24" spans="1:15" x14ac:dyDescent="0.25">
      <c r="L24" s="60" t="s">
        <v>61</v>
      </c>
    </row>
  </sheetData>
  <mergeCells count="10">
    <mergeCell ref="A8:A17"/>
    <mergeCell ref="B10:B17"/>
    <mergeCell ref="A4:N4"/>
    <mergeCell ref="A5:A7"/>
    <mergeCell ref="B5:B7"/>
    <mergeCell ref="C5:C7"/>
    <mergeCell ref="D5:G6"/>
    <mergeCell ref="H6:H7"/>
    <mergeCell ref="H5:O5"/>
    <mergeCell ref="I6:O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6"/>
  <sheetViews>
    <sheetView tabSelected="1" topLeftCell="K139" workbookViewId="0">
      <selection activeCell="AG148" sqref="AG148"/>
    </sheetView>
  </sheetViews>
  <sheetFormatPr defaultColWidth="9.140625" defaultRowHeight="15" x14ac:dyDescent="0.25"/>
  <cols>
    <col min="1" max="1" width="6.85546875" style="4" customWidth="1"/>
    <col min="2" max="2" width="8.42578125" style="5" customWidth="1"/>
    <col min="3" max="3" width="14.140625" style="122" customWidth="1"/>
    <col min="4" max="4" width="15.5703125" style="4" customWidth="1"/>
    <col min="5" max="5" width="14.28515625" style="122" customWidth="1"/>
    <col min="6" max="6" width="11.42578125" style="122" customWidth="1"/>
    <col min="7" max="7" width="10.85546875" style="122" hidden="1" customWidth="1"/>
    <col min="8" max="8" width="10.7109375" style="122" hidden="1" customWidth="1"/>
    <col min="9" max="10" width="10.42578125" style="122" hidden="1" customWidth="1"/>
    <col min="11" max="13" width="10.42578125" style="122" customWidth="1"/>
    <col min="14" max="14" width="11.7109375" style="122" customWidth="1"/>
    <col min="15" max="15" width="1.28515625" style="122" customWidth="1"/>
    <col min="16" max="16" width="8.5703125" style="133" customWidth="1"/>
    <col min="17" max="17" width="8.28515625" style="133" customWidth="1"/>
    <col min="18" max="18" width="7.85546875" style="133" customWidth="1"/>
    <col min="19" max="19" width="7.5703125" style="133" customWidth="1"/>
    <col min="20" max="20" width="9.28515625" style="133" customWidth="1"/>
    <col min="21" max="21" width="1.28515625" style="122" customWidth="1"/>
    <col min="22" max="24" width="9.140625" style="122" customWidth="1"/>
    <col min="25" max="25" width="15.7109375" style="122" customWidth="1"/>
    <col min="26" max="26" width="9.140625" style="122" hidden="1" customWidth="1"/>
    <col min="27" max="27" width="10.140625" style="122" customWidth="1"/>
    <col min="28" max="31" width="0" style="122" hidden="1" customWidth="1"/>
    <col min="32" max="35" width="9.140625" style="122"/>
    <col min="36" max="16384" width="9.140625" style="4"/>
  </cols>
  <sheetData>
    <row r="1" spans="1:35" ht="8.25" customHeight="1" x14ac:dyDescent="0.25"/>
    <row r="2" spans="1:35" x14ac:dyDescent="0.25">
      <c r="A2" s="121" t="s">
        <v>288</v>
      </c>
      <c r="W2" s="125"/>
      <c r="AI2" s="126" t="s">
        <v>289</v>
      </c>
    </row>
    <row r="3" spans="1:35" ht="14.25" customHeight="1" x14ac:dyDescent="0.25">
      <c r="A3" s="4" t="s">
        <v>285</v>
      </c>
      <c r="V3" s="122" t="s">
        <v>286</v>
      </c>
      <c r="W3" s="125"/>
    </row>
    <row r="4" spans="1:35" ht="16.5" customHeight="1" x14ac:dyDescent="0.3">
      <c r="A4" s="196" t="s">
        <v>69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</row>
    <row r="5" spans="1:35" ht="7.5" customHeight="1" thickBot="1" x14ac:dyDescent="0.3">
      <c r="W5" s="125"/>
    </row>
    <row r="6" spans="1:35" ht="73.5" customHeight="1" x14ac:dyDescent="0.25">
      <c r="A6" s="190" t="s">
        <v>22</v>
      </c>
      <c r="B6" s="197" t="s">
        <v>102</v>
      </c>
      <c r="C6" s="197" t="s">
        <v>103</v>
      </c>
      <c r="D6" s="190" t="s">
        <v>0</v>
      </c>
      <c r="E6" s="292" t="s">
        <v>2</v>
      </c>
      <c r="F6" s="295" t="s">
        <v>1</v>
      </c>
      <c r="G6" s="296"/>
      <c r="H6" s="296"/>
      <c r="I6" s="296"/>
      <c r="J6" s="296"/>
      <c r="K6" s="296"/>
      <c r="L6" s="296"/>
      <c r="M6" s="296"/>
      <c r="N6" s="291"/>
      <c r="O6" s="127"/>
      <c r="P6" s="268" t="s">
        <v>1</v>
      </c>
      <c r="Q6" s="268"/>
      <c r="R6" s="268"/>
      <c r="S6" s="268"/>
      <c r="T6" s="268"/>
      <c r="U6" s="127"/>
      <c r="V6" s="288" t="s">
        <v>22</v>
      </c>
      <c r="W6" s="243" t="s">
        <v>102</v>
      </c>
      <c r="X6" s="243" t="s">
        <v>103</v>
      </c>
      <c r="Y6" s="291" t="s">
        <v>0</v>
      </c>
      <c r="Z6" s="292" t="s">
        <v>2</v>
      </c>
      <c r="AA6" s="295" t="s">
        <v>1</v>
      </c>
      <c r="AB6" s="296"/>
      <c r="AC6" s="296"/>
      <c r="AD6" s="296"/>
      <c r="AE6" s="296"/>
      <c r="AF6" s="296"/>
      <c r="AG6" s="296"/>
      <c r="AH6" s="296"/>
      <c r="AI6" s="291"/>
    </row>
    <row r="7" spans="1:35" ht="18.75" customHeight="1" x14ac:dyDescent="0.25">
      <c r="A7" s="190"/>
      <c r="B7" s="198"/>
      <c r="C7" s="198"/>
      <c r="D7" s="190"/>
      <c r="E7" s="293"/>
      <c r="F7" s="268" t="s">
        <v>3</v>
      </c>
      <c r="G7" s="268" t="s">
        <v>54</v>
      </c>
      <c r="H7" s="268"/>
      <c r="I7" s="268"/>
      <c r="J7" s="268"/>
      <c r="K7" s="268"/>
      <c r="L7" s="268"/>
      <c r="M7" s="268"/>
      <c r="N7" s="268"/>
      <c r="O7" s="127"/>
      <c r="P7" s="267" t="s">
        <v>3</v>
      </c>
      <c r="Q7" s="267" t="s">
        <v>54</v>
      </c>
      <c r="R7" s="267"/>
      <c r="S7" s="267"/>
      <c r="T7" s="267"/>
      <c r="U7" s="127"/>
      <c r="V7" s="289"/>
      <c r="W7" s="243"/>
      <c r="X7" s="243"/>
      <c r="Y7" s="291"/>
      <c r="Z7" s="293"/>
      <c r="AA7" s="268" t="s">
        <v>3</v>
      </c>
      <c r="AB7" s="268" t="s">
        <v>54</v>
      </c>
      <c r="AC7" s="268"/>
      <c r="AD7" s="268"/>
      <c r="AE7" s="268"/>
      <c r="AF7" s="268"/>
      <c r="AG7" s="268"/>
      <c r="AH7" s="268"/>
      <c r="AI7" s="268"/>
    </row>
    <row r="8" spans="1:35" ht="30.75" customHeight="1" thickBot="1" x14ac:dyDescent="0.3">
      <c r="A8" s="190"/>
      <c r="B8" s="199"/>
      <c r="C8" s="199"/>
      <c r="D8" s="190"/>
      <c r="E8" s="294"/>
      <c r="F8" s="268"/>
      <c r="G8" s="65">
        <v>2019</v>
      </c>
      <c r="H8" s="128">
        <v>2020</v>
      </c>
      <c r="I8" s="65">
        <v>2021</v>
      </c>
      <c r="J8" s="128">
        <v>2022</v>
      </c>
      <c r="K8" s="65">
        <v>2023</v>
      </c>
      <c r="L8" s="128">
        <v>2024</v>
      </c>
      <c r="M8" s="65">
        <v>2025</v>
      </c>
      <c r="N8" s="128" t="s">
        <v>25</v>
      </c>
      <c r="O8" s="127"/>
      <c r="P8" s="267"/>
      <c r="Q8" s="65">
        <v>2023</v>
      </c>
      <c r="R8" s="128">
        <v>2024</v>
      </c>
      <c r="S8" s="65">
        <v>2025</v>
      </c>
      <c r="T8" s="128" t="s">
        <v>25</v>
      </c>
      <c r="U8" s="127"/>
      <c r="V8" s="290"/>
      <c r="W8" s="243"/>
      <c r="X8" s="243"/>
      <c r="Y8" s="291"/>
      <c r="Z8" s="294"/>
      <c r="AA8" s="268"/>
      <c r="AB8" s="65">
        <v>2019</v>
      </c>
      <c r="AC8" s="128">
        <v>2020</v>
      </c>
      <c r="AD8" s="65">
        <v>2021</v>
      </c>
      <c r="AE8" s="128">
        <v>2022</v>
      </c>
      <c r="AF8" s="65">
        <v>2023</v>
      </c>
      <c r="AG8" s="128">
        <v>2024</v>
      </c>
      <c r="AH8" s="65">
        <v>2025</v>
      </c>
      <c r="AI8" s="128" t="s">
        <v>25</v>
      </c>
    </row>
    <row r="9" spans="1:35" ht="16.5" customHeight="1" x14ac:dyDescent="0.25">
      <c r="A9" s="46" t="s">
        <v>23</v>
      </c>
      <c r="B9" s="45" t="s">
        <v>24</v>
      </c>
      <c r="C9" s="65">
        <v>2</v>
      </c>
      <c r="D9" s="46">
        <v>3</v>
      </c>
      <c r="E9" s="65">
        <v>4</v>
      </c>
      <c r="F9" s="65">
        <v>5</v>
      </c>
      <c r="G9" s="65">
        <v>6</v>
      </c>
      <c r="H9" s="128">
        <v>7</v>
      </c>
      <c r="I9" s="65">
        <v>8</v>
      </c>
      <c r="J9" s="128">
        <v>9</v>
      </c>
      <c r="K9" s="65">
        <v>10</v>
      </c>
      <c r="L9" s="128">
        <v>11</v>
      </c>
      <c r="M9" s="65">
        <v>12</v>
      </c>
      <c r="N9" s="128">
        <v>13</v>
      </c>
      <c r="O9" s="127"/>
      <c r="P9" s="128">
        <v>5</v>
      </c>
      <c r="Q9" s="128">
        <v>10</v>
      </c>
      <c r="R9" s="128">
        <v>11</v>
      </c>
      <c r="S9" s="128">
        <v>12</v>
      </c>
      <c r="T9" s="128">
        <v>13</v>
      </c>
      <c r="U9" s="127"/>
      <c r="V9" s="65" t="s">
        <v>23</v>
      </c>
      <c r="W9" s="134" t="s">
        <v>24</v>
      </c>
      <c r="X9" s="135">
        <v>2</v>
      </c>
      <c r="Y9" s="65">
        <v>3</v>
      </c>
      <c r="Z9" s="65">
        <v>4</v>
      </c>
      <c r="AA9" s="65">
        <v>5</v>
      </c>
      <c r="AB9" s="65">
        <v>6</v>
      </c>
      <c r="AC9" s="128">
        <v>7</v>
      </c>
      <c r="AD9" s="65">
        <v>8</v>
      </c>
      <c r="AE9" s="128">
        <v>9</v>
      </c>
      <c r="AF9" s="65">
        <v>10</v>
      </c>
      <c r="AG9" s="128">
        <v>11</v>
      </c>
      <c r="AH9" s="65">
        <v>12</v>
      </c>
      <c r="AI9" s="128">
        <v>13</v>
      </c>
    </row>
    <row r="10" spans="1:35" ht="15" customHeight="1" x14ac:dyDescent="0.25">
      <c r="A10" s="46">
        <v>1</v>
      </c>
      <c r="B10" s="190" t="s">
        <v>46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27"/>
      <c r="P10" s="258"/>
      <c r="Q10" s="259"/>
      <c r="R10" s="259"/>
      <c r="S10" s="259"/>
      <c r="T10" s="260"/>
      <c r="U10" s="127"/>
      <c r="V10" s="65">
        <v>1</v>
      </c>
      <c r="W10" s="268" t="s">
        <v>46</v>
      </c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</row>
    <row r="11" spans="1:35" ht="20.25" customHeight="1" x14ac:dyDescent="0.25">
      <c r="A11" s="46">
        <v>2</v>
      </c>
      <c r="B11" s="186" t="s">
        <v>32</v>
      </c>
      <c r="C11" s="264" t="s">
        <v>17</v>
      </c>
      <c r="D11" s="176" t="s">
        <v>11</v>
      </c>
      <c r="E11" s="68" t="s">
        <v>3</v>
      </c>
      <c r="F11" s="68">
        <f>SUM(F12:F15)</f>
        <v>165610.4</v>
      </c>
      <c r="G11" s="68">
        <f t="shared" ref="G11:N11" si="0">SUM(G12:G15)</f>
        <v>13853.5</v>
      </c>
      <c r="H11" s="68">
        <f t="shared" si="0"/>
        <v>12870</v>
      </c>
      <c r="I11" s="68">
        <f t="shared" si="0"/>
        <v>6597.2</v>
      </c>
      <c r="J11" s="68">
        <f>SUM(J12:J15)</f>
        <v>20289.7</v>
      </c>
      <c r="K11" s="68">
        <f t="shared" si="0"/>
        <v>14000</v>
      </c>
      <c r="L11" s="68">
        <f t="shared" si="0"/>
        <v>14000</v>
      </c>
      <c r="M11" s="68">
        <f t="shared" si="0"/>
        <v>14000</v>
      </c>
      <c r="N11" s="68">
        <f t="shared" si="0"/>
        <v>70000</v>
      </c>
      <c r="O11" s="127"/>
      <c r="P11" s="69">
        <f>AA11-F11</f>
        <v>59200</v>
      </c>
      <c r="Q11" s="69">
        <f>AF11-K11</f>
        <v>7400</v>
      </c>
      <c r="R11" s="69">
        <f>AG11-L11</f>
        <v>7400</v>
      </c>
      <c r="S11" s="69">
        <f>AH11-M11</f>
        <v>7400</v>
      </c>
      <c r="T11" s="69">
        <f>AI11-N11</f>
        <v>37000</v>
      </c>
      <c r="U11" s="127"/>
      <c r="V11" s="65">
        <v>2</v>
      </c>
      <c r="W11" s="279" t="s">
        <v>32</v>
      </c>
      <c r="X11" s="264" t="s">
        <v>17</v>
      </c>
      <c r="Y11" s="261" t="s">
        <v>11</v>
      </c>
      <c r="Z11" s="68" t="s">
        <v>3</v>
      </c>
      <c r="AA11" s="68">
        <f>SUM(AA12:AA15)</f>
        <v>224810.4</v>
      </c>
      <c r="AB11" s="68">
        <f t="shared" ref="AB11:AI11" si="1">SUM(AB12:AB15)</f>
        <v>13853.5</v>
      </c>
      <c r="AC11" s="68">
        <f t="shared" si="1"/>
        <v>12870</v>
      </c>
      <c r="AD11" s="68">
        <f t="shared" si="1"/>
        <v>6597.2</v>
      </c>
      <c r="AE11" s="68">
        <f>SUM(AE12:AE15)</f>
        <v>20289.7</v>
      </c>
      <c r="AF11" s="113">
        <f>SUM(AF12:AF15)</f>
        <v>21400</v>
      </c>
      <c r="AG11" s="113">
        <f t="shared" si="1"/>
        <v>21400</v>
      </c>
      <c r="AH11" s="113">
        <f t="shared" si="1"/>
        <v>21400</v>
      </c>
      <c r="AI11" s="113">
        <f t="shared" si="1"/>
        <v>107000</v>
      </c>
    </row>
    <row r="12" spans="1:35" ht="26.25" customHeight="1" x14ac:dyDescent="0.25">
      <c r="A12" s="46">
        <v>3</v>
      </c>
      <c r="B12" s="187"/>
      <c r="C12" s="265"/>
      <c r="D12" s="177"/>
      <c r="E12" s="68" t="s">
        <v>4</v>
      </c>
      <c r="F12" s="68">
        <f>SUM(G12:N12)</f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127"/>
      <c r="P12" s="69">
        <f t="shared" ref="P12:P15" si="2">AA12-F12</f>
        <v>0</v>
      </c>
      <c r="Q12" s="69">
        <f t="shared" ref="Q12:Q15" si="3">AF12-K12</f>
        <v>0</v>
      </c>
      <c r="R12" s="69">
        <f t="shared" ref="R12:R15" si="4">AG12-L12</f>
        <v>0</v>
      </c>
      <c r="S12" s="69">
        <f t="shared" ref="S12:S15" si="5">AH12-M12</f>
        <v>0</v>
      </c>
      <c r="T12" s="69">
        <f t="shared" ref="T12:T15" si="6">AI12-N12</f>
        <v>0</v>
      </c>
      <c r="U12" s="127"/>
      <c r="V12" s="65">
        <v>3</v>
      </c>
      <c r="W12" s="280"/>
      <c r="X12" s="265"/>
      <c r="Y12" s="262"/>
      <c r="Z12" s="68" t="s">
        <v>4</v>
      </c>
      <c r="AA12" s="68">
        <f>SUM(AB12:AI12)</f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</row>
    <row r="13" spans="1:35" ht="36.75" customHeight="1" x14ac:dyDescent="0.25">
      <c r="A13" s="46">
        <v>4</v>
      </c>
      <c r="B13" s="187"/>
      <c r="C13" s="265"/>
      <c r="D13" s="177"/>
      <c r="E13" s="68" t="s">
        <v>5</v>
      </c>
      <c r="F13" s="68">
        <f>SUM(G13:N13)</f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127"/>
      <c r="P13" s="69">
        <f t="shared" si="2"/>
        <v>0</v>
      </c>
      <c r="Q13" s="69">
        <f t="shared" si="3"/>
        <v>0</v>
      </c>
      <c r="R13" s="69">
        <f t="shared" si="4"/>
        <v>0</v>
      </c>
      <c r="S13" s="69">
        <f t="shared" si="5"/>
        <v>0</v>
      </c>
      <c r="T13" s="69">
        <f t="shared" si="6"/>
        <v>0</v>
      </c>
      <c r="U13" s="127"/>
      <c r="V13" s="65">
        <v>4</v>
      </c>
      <c r="W13" s="280"/>
      <c r="X13" s="265"/>
      <c r="Y13" s="262"/>
      <c r="Z13" s="68" t="s">
        <v>5</v>
      </c>
      <c r="AA13" s="68">
        <f>SUM(AB13:AI13)</f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</row>
    <row r="14" spans="1:35" ht="26.25" customHeight="1" x14ac:dyDescent="0.25">
      <c r="A14" s="46">
        <v>5</v>
      </c>
      <c r="B14" s="187"/>
      <c r="C14" s="265"/>
      <c r="D14" s="177"/>
      <c r="E14" s="68" t="s">
        <v>6</v>
      </c>
      <c r="F14" s="68">
        <f>SUM(G14:N14)</f>
        <v>165610.4</v>
      </c>
      <c r="G14" s="68">
        <v>13853.5</v>
      </c>
      <c r="H14" s="68">
        <v>12870</v>
      </c>
      <c r="I14" s="68">
        <v>6597.2</v>
      </c>
      <c r="J14" s="68">
        <v>20289.7</v>
      </c>
      <c r="K14" s="68">
        <v>14000</v>
      </c>
      <c r="L14" s="68">
        <v>14000</v>
      </c>
      <c r="M14" s="68">
        <v>14000</v>
      </c>
      <c r="N14" s="68">
        <v>70000</v>
      </c>
      <c r="O14" s="127"/>
      <c r="P14" s="69">
        <f t="shared" si="2"/>
        <v>59200</v>
      </c>
      <c r="Q14" s="69">
        <f t="shared" si="3"/>
        <v>7400</v>
      </c>
      <c r="R14" s="69">
        <f t="shared" si="4"/>
        <v>7400</v>
      </c>
      <c r="S14" s="69">
        <f t="shared" si="5"/>
        <v>7400</v>
      </c>
      <c r="T14" s="69">
        <f t="shared" si="6"/>
        <v>37000</v>
      </c>
      <c r="U14" s="127"/>
      <c r="V14" s="65">
        <v>5</v>
      </c>
      <c r="W14" s="280"/>
      <c r="X14" s="265"/>
      <c r="Y14" s="262"/>
      <c r="Z14" s="68" t="s">
        <v>6</v>
      </c>
      <c r="AA14" s="68">
        <f>SUM(AB14:AI14)</f>
        <v>224810.4</v>
      </c>
      <c r="AB14" s="68">
        <v>13853.5</v>
      </c>
      <c r="AC14" s="68">
        <v>12870</v>
      </c>
      <c r="AD14" s="68">
        <v>6597.2</v>
      </c>
      <c r="AE14" s="68">
        <v>20289.7</v>
      </c>
      <c r="AF14" s="113">
        <v>21400</v>
      </c>
      <c r="AG14" s="113">
        <v>21400</v>
      </c>
      <c r="AH14" s="113">
        <v>21400</v>
      </c>
      <c r="AI14" s="113">
        <v>107000</v>
      </c>
    </row>
    <row r="15" spans="1:35" ht="29.25" customHeight="1" x14ac:dyDescent="0.25">
      <c r="A15" s="46">
        <v>6</v>
      </c>
      <c r="B15" s="188"/>
      <c r="C15" s="266"/>
      <c r="D15" s="185"/>
      <c r="E15" s="68" t="s">
        <v>55</v>
      </c>
      <c r="F15" s="68">
        <f>SUM(G15:N15)</f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127"/>
      <c r="P15" s="69">
        <f t="shared" si="2"/>
        <v>0</v>
      </c>
      <c r="Q15" s="69">
        <f t="shared" si="3"/>
        <v>0</v>
      </c>
      <c r="R15" s="69">
        <f t="shared" si="4"/>
        <v>0</v>
      </c>
      <c r="S15" s="69">
        <f t="shared" si="5"/>
        <v>0</v>
      </c>
      <c r="T15" s="69">
        <f t="shared" si="6"/>
        <v>0</v>
      </c>
      <c r="U15" s="127"/>
      <c r="V15" s="65">
        <v>6</v>
      </c>
      <c r="W15" s="281"/>
      <c r="X15" s="266"/>
      <c r="Y15" s="263"/>
      <c r="Z15" s="68" t="s">
        <v>55</v>
      </c>
      <c r="AA15" s="68">
        <f>SUM(AB15:AI15)</f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</row>
    <row r="16" spans="1:35" ht="17.25" customHeight="1" x14ac:dyDescent="0.25">
      <c r="A16" s="46">
        <v>7</v>
      </c>
      <c r="B16" s="186" t="s">
        <v>33</v>
      </c>
      <c r="C16" s="264" t="s">
        <v>18</v>
      </c>
      <c r="D16" s="181" t="s">
        <v>11</v>
      </c>
      <c r="E16" s="68" t="s">
        <v>3</v>
      </c>
      <c r="F16" s="68">
        <f>SUM(F17:F20)</f>
        <v>1500</v>
      </c>
      <c r="G16" s="68">
        <f t="shared" ref="G16:N16" si="7">SUM(G17:G20)</f>
        <v>0</v>
      </c>
      <c r="H16" s="68">
        <f t="shared" si="7"/>
        <v>0</v>
      </c>
      <c r="I16" s="68">
        <f t="shared" si="7"/>
        <v>0</v>
      </c>
      <c r="J16" s="68">
        <f t="shared" si="7"/>
        <v>0</v>
      </c>
      <c r="K16" s="68">
        <f t="shared" si="7"/>
        <v>0</v>
      </c>
      <c r="L16" s="68">
        <f t="shared" si="7"/>
        <v>0</v>
      </c>
      <c r="M16" s="68">
        <f t="shared" si="7"/>
        <v>1500</v>
      </c>
      <c r="N16" s="68">
        <f t="shared" si="7"/>
        <v>0</v>
      </c>
      <c r="O16" s="127"/>
      <c r="P16" s="69">
        <f t="shared" ref="P16:P20" si="8">AA16-F16</f>
        <v>300</v>
      </c>
      <c r="Q16" s="69">
        <f t="shared" ref="Q16:Q20" si="9">AF16-K16</f>
        <v>1800</v>
      </c>
      <c r="R16" s="69">
        <f t="shared" ref="R16:R20" si="10">AG16-L16</f>
        <v>0</v>
      </c>
      <c r="S16" s="69">
        <f t="shared" ref="S16:S20" si="11">AH16-M16</f>
        <v>-1500</v>
      </c>
      <c r="T16" s="69">
        <f t="shared" ref="T16:T20" si="12">AI16-N16</f>
        <v>0</v>
      </c>
      <c r="U16" s="127"/>
      <c r="V16" s="65">
        <v>7</v>
      </c>
      <c r="W16" s="279" t="s">
        <v>33</v>
      </c>
      <c r="X16" s="264" t="s">
        <v>18</v>
      </c>
      <c r="Y16" s="269" t="s">
        <v>11</v>
      </c>
      <c r="Z16" s="68" t="s">
        <v>3</v>
      </c>
      <c r="AA16" s="68">
        <f>SUM(AA17:AA20)</f>
        <v>1800</v>
      </c>
      <c r="AB16" s="68">
        <f t="shared" ref="AB16:AI16" si="13">SUM(AB17:AB20)</f>
        <v>0</v>
      </c>
      <c r="AC16" s="68">
        <f t="shared" si="13"/>
        <v>0</v>
      </c>
      <c r="AD16" s="68">
        <f t="shared" si="13"/>
        <v>0</v>
      </c>
      <c r="AE16" s="68">
        <f t="shared" si="13"/>
        <v>0</v>
      </c>
      <c r="AF16" s="113">
        <f t="shared" si="13"/>
        <v>1800</v>
      </c>
      <c r="AG16" s="68">
        <f t="shared" si="13"/>
        <v>0</v>
      </c>
      <c r="AH16" s="113">
        <f t="shared" si="13"/>
        <v>0</v>
      </c>
      <c r="AI16" s="68">
        <f t="shared" si="13"/>
        <v>0</v>
      </c>
    </row>
    <row r="17" spans="1:35" ht="27" customHeight="1" x14ac:dyDescent="0.25">
      <c r="A17" s="46">
        <v>8</v>
      </c>
      <c r="B17" s="187"/>
      <c r="C17" s="265"/>
      <c r="D17" s="181"/>
      <c r="E17" s="68" t="s">
        <v>4</v>
      </c>
      <c r="F17" s="68">
        <f>SUM(G17:N17)</f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127"/>
      <c r="P17" s="69">
        <f t="shared" si="8"/>
        <v>0</v>
      </c>
      <c r="Q17" s="69">
        <f t="shared" si="9"/>
        <v>0</v>
      </c>
      <c r="R17" s="69">
        <f t="shared" si="10"/>
        <v>0</v>
      </c>
      <c r="S17" s="69">
        <f t="shared" si="11"/>
        <v>0</v>
      </c>
      <c r="T17" s="69">
        <f t="shared" si="12"/>
        <v>0</v>
      </c>
      <c r="U17" s="127"/>
      <c r="V17" s="65">
        <v>8</v>
      </c>
      <c r="W17" s="280"/>
      <c r="X17" s="265"/>
      <c r="Y17" s="269"/>
      <c r="Z17" s="68" t="s">
        <v>4</v>
      </c>
      <c r="AA17" s="68">
        <f>SUM(AB17:AI17)</f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</row>
    <row r="18" spans="1:35" ht="38.25" customHeight="1" x14ac:dyDescent="0.25">
      <c r="A18" s="46">
        <v>9</v>
      </c>
      <c r="B18" s="187"/>
      <c r="C18" s="265"/>
      <c r="D18" s="181"/>
      <c r="E18" s="68" t="s">
        <v>5</v>
      </c>
      <c r="F18" s="68">
        <f>SUM(G18:N18)</f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127"/>
      <c r="P18" s="69">
        <f t="shared" si="8"/>
        <v>0</v>
      </c>
      <c r="Q18" s="69">
        <f t="shared" si="9"/>
        <v>0</v>
      </c>
      <c r="R18" s="69">
        <f t="shared" si="10"/>
        <v>0</v>
      </c>
      <c r="S18" s="69">
        <f t="shared" si="11"/>
        <v>0</v>
      </c>
      <c r="T18" s="69">
        <f t="shared" si="12"/>
        <v>0</v>
      </c>
      <c r="U18" s="127"/>
      <c r="V18" s="65">
        <v>9</v>
      </c>
      <c r="W18" s="280"/>
      <c r="X18" s="265"/>
      <c r="Y18" s="269"/>
      <c r="Z18" s="68" t="s">
        <v>5</v>
      </c>
      <c r="AA18" s="68">
        <f>SUM(AB18:AI18)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</row>
    <row r="19" spans="1:35" ht="18" customHeight="1" x14ac:dyDescent="0.25">
      <c r="A19" s="46">
        <v>10</v>
      </c>
      <c r="B19" s="187"/>
      <c r="C19" s="265"/>
      <c r="D19" s="181"/>
      <c r="E19" s="68" t="s">
        <v>6</v>
      </c>
      <c r="F19" s="68">
        <f>SUM(G19:N19)</f>
        <v>1500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1500</v>
      </c>
      <c r="N19" s="68">
        <v>0</v>
      </c>
      <c r="O19" s="127"/>
      <c r="P19" s="69">
        <f t="shared" si="8"/>
        <v>300</v>
      </c>
      <c r="Q19" s="69">
        <f t="shared" si="9"/>
        <v>1800</v>
      </c>
      <c r="R19" s="69">
        <f t="shared" si="10"/>
        <v>0</v>
      </c>
      <c r="S19" s="69">
        <f t="shared" si="11"/>
        <v>-1500</v>
      </c>
      <c r="T19" s="69">
        <f t="shared" si="12"/>
        <v>0</v>
      </c>
      <c r="U19" s="127"/>
      <c r="V19" s="65">
        <v>10</v>
      </c>
      <c r="W19" s="280"/>
      <c r="X19" s="265"/>
      <c r="Y19" s="269"/>
      <c r="Z19" s="68" t="s">
        <v>6</v>
      </c>
      <c r="AA19" s="68">
        <f>SUM(AB19:AI19)</f>
        <v>1800</v>
      </c>
      <c r="AB19" s="68">
        <v>0</v>
      </c>
      <c r="AC19" s="68">
        <v>0</v>
      </c>
      <c r="AD19" s="68">
        <v>0</v>
      </c>
      <c r="AE19" s="68">
        <v>0</v>
      </c>
      <c r="AF19" s="113">
        <v>1800</v>
      </c>
      <c r="AG19" s="68">
        <v>0</v>
      </c>
      <c r="AH19" s="113">
        <v>0</v>
      </c>
      <c r="AI19" s="68">
        <v>0</v>
      </c>
    </row>
    <row r="20" spans="1:35" ht="33" customHeight="1" x14ac:dyDescent="0.25">
      <c r="A20" s="46">
        <v>11</v>
      </c>
      <c r="B20" s="188"/>
      <c r="C20" s="266"/>
      <c r="D20" s="181"/>
      <c r="E20" s="68" t="s">
        <v>55</v>
      </c>
      <c r="F20" s="68">
        <f>SUM(G20:N20)</f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127"/>
      <c r="P20" s="69">
        <f t="shared" si="8"/>
        <v>0</v>
      </c>
      <c r="Q20" s="69">
        <f t="shared" si="9"/>
        <v>0</v>
      </c>
      <c r="R20" s="69">
        <f t="shared" si="10"/>
        <v>0</v>
      </c>
      <c r="S20" s="69">
        <f t="shared" si="11"/>
        <v>0</v>
      </c>
      <c r="T20" s="69">
        <f t="shared" si="12"/>
        <v>0</v>
      </c>
      <c r="U20" s="127"/>
      <c r="V20" s="65">
        <v>11</v>
      </c>
      <c r="W20" s="281"/>
      <c r="X20" s="266"/>
      <c r="Y20" s="269"/>
      <c r="Z20" s="68" t="s">
        <v>55</v>
      </c>
      <c r="AA20" s="68">
        <f>SUM(AB20:AI20)</f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</row>
    <row r="21" spans="1:35" ht="17.25" customHeight="1" x14ac:dyDescent="0.25">
      <c r="A21" s="46">
        <v>12</v>
      </c>
      <c r="B21" s="187" t="s">
        <v>34</v>
      </c>
      <c r="C21" s="264" t="s">
        <v>19</v>
      </c>
      <c r="D21" s="176" t="s">
        <v>11</v>
      </c>
      <c r="E21" s="68" t="s">
        <v>3</v>
      </c>
      <c r="F21" s="68">
        <f>SUM(F22:F25)</f>
        <v>291465.40000000002</v>
      </c>
      <c r="G21" s="68">
        <f t="shared" ref="G21:N21" si="14">SUM(G22:G25)</f>
        <v>103152.29999999999</v>
      </c>
      <c r="H21" s="68">
        <f t="shared" si="14"/>
        <v>15105</v>
      </c>
      <c r="I21" s="68">
        <f t="shared" si="14"/>
        <v>60940.399999999994</v>
      </c>
      <c r="J21" s="113">
        <f t="shared" si="14"/>
        <v>36167.699999999997</v>
      </c>
      <c r="K21" s="68">
        <f t="shared" si="14"/>
        <v>5000</v>
      </c>
      <c r="L21" s="68">
        <f t="shared" si="14"/>
        <v>11100</v>
      </c>
      <c r="M21" s="68">
        <f t="shared" si="14"/>
        <v>10000</v>
      </c>
      <c r="N21" s="68">
        <f t="shared" si="14"/>
        <v>50000</v>
      </c>
      <c r="O21" s="127"/>
      <c r="P21" s="69">
        <f t="shared" ref="P21:P28" si="15">AA21-F21</f>
        <v>38900</v>
      </c>
      <c r="Q21" s="69">
        <f t="shared" ref="Q21:Q28" si="16">AF21-K21</f>
        <v>23000</v>
      </c>
      <c r="R21" s="69">
        <f t="shared" ref="R21:R28" si="17">AG21-L21</f>
        <v>19900</v>
      </c>
      <c r="S21" s="69">
        <f t="shared" ref="S21:S28" si="18">AH21-M21</f>
        <v>-4000</v>
      </c>
      <c r="T21" s="69">
        <f t="shared" ref="T21:T28" si="19">AI21-N21</f>
        <v>0</v>
      </c>
      <c r="U21" s="127"/>
      <c r="V21" s="65">
        <v>12</v>
      </c>
      <c r="W21" s="280" t="s">
        <v>34</v>
      </c>
      <c r="X21" s="264" t="s">
        <v>19</v>
      </c>
      <c r="Y21" s="261" t="s">
        <v>11</v>
      </c>
      <c r="Z21" s="68" t="s">
        <v>3</v>
      </c>
      <c r="AA21" s="68">
        <f>SUM(AA22:AA25)</f>
        <v>330365.40000000002</v>
      </c>
      <c r="AB21" s="68">
        <f t="shared" ref="AB21:AI21" si="20">SUM(AB22:AB25)</f>
        <v>103152.29999999999</v>
      </c>
      <c r="AC21" s="68">
        <f t="shared" si="20"/>
        <v>15105</v>
      </c>
      <c r="AD21" s="68">
        <f t="shared" si="20"/>
        <v>60940.399999999994</v>
      </c>
      <c r="AE21" s="68">
        <f t="shared" si="20"/>
        <v>36167.699999999997</v>
      </c>
      <c r="AF21" s="113">
        <f t="shared" si="20"/>
        <v>28000</v>
      </c>
      <c r="AG21" s="113">
        <f t="shared" si="20"/>
        <v>31000</v>
      </c>
      <c r="AH21" s="113">
        <f t="shared" si="20"/>
        <v>6000</v>
      </c>
      <c r="AI21" s="68">
        <f t="shared" si="20"/>
        <v>50000</v>
      </c>
    </row>
    <row r="22" spans="1:35" ht="26.25" customHeight="1" x14ac:dyDescent="0.25">
      <c r="A22" s="46">
        <v>13</v>
      </c>
      <c r="B22" s="187"/>
      <c r="C22" s="265"/>
      <c r="D22" s="177"/>
      <c r="E22" s="68" t="s">
        <v>4</v>
      </c>
      <c r="F22" s="68">
        <f>SUM(G22:N22)</f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127"/>
      <c r="P22" s="69">
        <f t="shared" si="15"/>
        <v>0</v>
      </c>
      <c r="Q22" s="69">
        <f t="shared" si="16"/>
        <v>0</v>
      </c>
      <c r="R22" s="69">
        <f t="shared" si="17"/>
        <v>0</v>
      </c>
      <c r="S22" s="69">
        <f t="shared" si="18"/>
        <v>0</v>
      </c>
      <c r="T22" s="69">
        <f t="shared" si="19"/>
        <v>0</v>
      </c>
      <c r="U22" s="127"/>
      <c r="V22" s="65">
        <v>13</v>
      </c>
      <c r="W22" s="280"/>
      <c r="X22" s="265"/>
      <c r="Y22" s="262"/>
      <c r="Z22" s="68" t="s">
        <v>4</v>
      </c>
      <c r="AA22" s="68">
        <f>SUM(AB22:AI22)</f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</row>
    <row r="23" spans="1:35" ht="38.25" customHeight="1" x14ac:dyDescent="0.25">
      <c r="A23" s="46">
        <v>14</v>
      </c>
      <c r="B23" s="187"/>
      <c r="C23" s="265"/>
      <c r="D23" s="177"/>
      <c r="E23" s="68" t="s">
        <v>5</v>
      </c>
      <c r="F23" s="68">
        <f>SUM(G23:N23)</f>
        <v>131224</v>
      </c>
      <c r="G23" s="68">
        <v>92193.4</v>
      </c>
      <c r="H23" s="68">
        <v>7005</v>
      </c>
      <c r="I23" s="68">
        <v>32025.599999999999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127"/>
      <c r="P23" s="69">
        <f t="shared" si="15"/>
        <v>0</v>
      </c>
      <c r="Q23" s="69">
        <f t="shared" si="16"/>
        <v>0</v>
      </c>
      <c r="R23" s="69">
        <f t="shared" si="17"/>
        <v>0</v>
      </c>
      <c r="S23" s="69">
        <f t="shared" si="18"/>
        <v>0</v>
      </c>
      <c r="T23" s="69">
        <f t="shared" si="19"/>
        <v>0</v>
      </c>
      <c r="U23" s="127"/>
      <c r="V23" s="65">
        <v>14</v>
      </c>
      <c r="W23" s="280"/>
      <c r="X23" s="265"/>
      <c r="Y23" s="262"/>
      <c r="Z23" s="68" t="s">
        <v>5</v>
      </c>
      <c r="AA23" s="68">
        <f>SUM(AB23:AI23)</f>
        <v>131224</v>
      </c>
      <c r="AB23" s="68">
        <v>92193.4</v>
      </c>
      <c r="AC23" s="68">
        <v>7005</v>
      </c>
      <c r="AD23" s="68">
        <v>32025.599999999999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</row>
    <row r="24" spans="1:35" ht="18" customHeight="1" x14ac:dyDescent="0.25">
      <c r="A24" s="46">
        <v>15</v>
      </c>
      <c r="B24" s="187"/>
      <c r="C24" s="265"/>
      <c r="D24" s="177"/>
      <c r="E24" s="68" t="s">
        <v>6</v>
      </c>
      <c r="F24" s="68">
        <f>SUM(G24:N24)</f>
        <v>160241.4</v>
      </c>
      <c r="G24" s="68">
        <v>10958.9</v>
      </c>
      <c r="H24" s="68">
        <f>2100+1000+5000</f>
        <v>8100</v>
      </c>
      <c r="I24" s="69">
        <v>28914.799999999999</v>
      </c>
      <c r="J24" s="129">
        <v>36167.699999999997</v>
      </c>
      <c r="K24" s="69">
        <v>5000</v>
      </c>
      <c r="L24" s="69">
        <v>11100</v>
      </c>
      <c r="M24" s="69">
        <v>10000</v>
      </c>
      <c r="N24" s="69">
        <v>50000</v>
      </c>
      <c r="O24" s="127"/>
      <c r="P24" s="69">
        <f t="shared" si="15"/>
        <v>38900</v>
      </c>
      <c r="Q24" s="69">
        <f t="shared" si="16"/>
        <v>23000</v>
      </c>
      <c r="R24" s="69">
        <f t="shared" si="17"/>
        <v>19900</v>
      </c>
      <c r="S24" s="69">
        <f t="shared" si="18"/>
        <v>-4000</v>
      </c>
      <c r="T24" s="69">
        <f t="shared" si="19"/>
        <v>0</v>
      </c>
      <c r="U24" s="127"/>
      <c r="V24" s="65">
        <v>15</v>
      </c>
      <c r="W24" s="280"/>
      <c r="X24" s="265"/>
      <c r="Y24" s="262"/>
      <c r="Z24" s="68" t="s">
        <v>6</v>
      </c>
      <c r="AA24" s="68">
        <f>SUM(AB24:AI24)</f>
        <v>199141.4</v>
      </c>
      <c r="AB24" s="68">
        <v>10958.9</v>
      </c>
      <c r="AC24" s="68">
        <f>2100+1000+5000</f>
        <v>8100</v>
      </c>
      <c r="AD24" s="69">
        <v>28914.799999999999</v>
      </c>
      <c r="AE24" s="69">
        <v>36167.699999999997</v>
      </c>
      <c r="AF24" s="129">
        <f>10000+6000+12000</f>
        <v>28000</v>
      </c>
      <c r="AG24" s="129">
        <f>25000+6000</f>
        <v>31000</v>
      </c>
      <c r="AH24" s="129">
        <v>6000</v>
      </c>
      <c r="AI24" s="69">
        <v>50000</v>
      </c>
    </row>
    <row r="25" spans="1:35" ht="33" customHeight="1" x14ac:dyDescent="0.25">
      <c r="A25" s="46">
        <v>16</v>
      </c>
      <c r="B25" s="187"/>
      <c r="C25" s="265"/>
      <c r="D25" s="185"/>
      <c r="E25" s="68" t="s">
        <v>55</v>
      </c>
      <c r="F25" s="68">
        <f>SUM(G25:N25)</f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127" t="s">
        <v>61</v>
      </c>
      <c r="P25" s="69">
        <f t="shared" si="15"/>
        <v>0</v>
      </c>
      <c r="Q25" s="69">
        <f t="shared" si="16"/>
        <v>0</v>
      </c>
      <c r="R25" s="69">
        <f t="shared" si="17"/>
        <v>0</v>
      </c>
      <c r="S25" s="69">
        <f t="shared" si="18"/>
        <v>0</v>
      </c>
      <c r="T25" s="69">
        <f t="shared" si="19"/>
        <v>0</v>
      </c>
      <c r="U25" s="127"/>
      <c r="V25" s="65">
        <v>16</v>
      </c>
      <c r="W25" s="280"/>
      <c r="X25" s="265"/>
      <c r="Y25" s="263"/>
      <c r="Z25" s="68" t="s">
        <v>55</v>
      </c>
      <c r="AA25" s="68">
        <f>SUM(AB25:AI25)</f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</row>
    <row r="26" spans="1:35" ht="17.25" customHeight="1" x14ac:dyDescent="0.25">
      <c r="A26" s="46">
        <v>17</v>
      </c>
      <c r="B26" s="187"/>
      <c r="C26" s="265"/>
      <c r="D26" s="176" t="s">
        <v>12</v>
      </c>
      <c r="E26" s="68" t="s">
        <v>3</v>
      </c>
      <c r="F26" s="68">
        <f>SUM(F27:F30)</f>
        <v>2222</v>
      </c>
      <c r="G26" s="68">
        <f t="shared" ref="G26:N26" si="21">SUM(G27:G30)</f>
        <v>0</v>
      </c>
      <c r="H26" s="68">
        <f t="shared" si="21"/>
        <v>1822</v>
      </c>
      <c r="I26" s="68">
        <f t="shared" si="21"/>
        <v>400</v>
      </c>
      <c r="J26" s="68">
        <f t="shared" si="21"/>
        <v>0</v>
      </c>
      <c r="K26" s="68">
        <f t="shared" si="21"/>
        <v>0</v>
      </c>
      <c r="L26" s="68">
        <f t="shared" si="21"/>
        <v>0</v>
      </c>
      <c r="M26" s="68">
        <f t="shared" si="21"/>
        <v>0</v>
      </c>
      <c r="N26" s="68">
        <f t="shared" si="21"/>
        <v>0</v>
      </c>
      <c r="O26" s="127"/>
      <c r="P26" s="69">
        <f t="shared" si="15"/>
        <v>0</v>
      </c>
      <c r="Q26" s="69">
        <f t="shared" si="16"/>
        <v>0</v>
      </c>
      <c r="R26" s="69">
        <f t="shared" si="17"/>
        <v>0</v>
      </c>
      <c r="S26" s="69">
        <f t="shared" si="18"/>
        <v>0</v>
      </c>
      <c r="T26" s="69">
        <f t="shared" si="19"/>
        <v>0</v>
      </c>
      <c r="U26" s="127"/>
      <c r="V26" s="65">
        <v>17</v>
      </c>
      <c r="W26" s="280"/>
      <c r="X26" s="265"/>
      <c r="Y26" s="261" t="s">
        <v>12</v>
      </c>
      <c r="Z26" s="68" t="s">
        <v>3</v>
      </c>
      <c r="AA26" s="68">
        <f>SUM(AA27:AA30)</f>
        <v>2222</v>
      </c>
      <c r="AB26" s="68">
        <f t="shared" ref="AB26:AI26" si="22">SUM(AB27:AB30)</f>
        <v>0</v>
      </c>
      <c r="AC26" s="68">
        <f t="shared" si="22"/>
        <v>1822</v>
      </c>
      <c r="AD26" s="68">
        <f t="shared" si="22"/>
        <v>400</v>
      </c>
      <c r="AE26" s="68">
        <f t="shared" si="22"/>
        <v>0</v>
      </c>
      <c r="AF26" s="68">
        <f t="shared" si="22"/>
        <v>0</v>
      </c>
      <c r="AG26" s="68">
        <f t="shared" si="22"/>
        <v>0</v>
      </c>
      <c r="AH26" s="68">
        <f t="shared" si="22"/>
        <v>0</v>
      </c>
      <c r="AI26" s="68">
        <f t="shared" si="22"/>
        <v>0</v>
      </c>
    </row>
    <row r="27" spans="1:35" ht="26.25" customHeight="1" x14ac:dyDescent="0.25">
      <c r="A27" s="46">
        <v>18</v>
      </c>
      <c r="B27" s="187"/>
      <c r="C27" s="265"/>
      <c r="D27" s="177"/>
      <c r="E27" s="68" t="s">
        <v>4</v>
      </c>
      <c r="F27" s="68">
        <f>SUM(G27:N27)</f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127"/>
      <c r="P27" s="69">
        <f t="shared" si="15"/>
        <v>0</v>
      </c>
      <c r="Q27" s="69">
        <f t="shared" si="16"/>
        <v>0</v>
      </c>
      <c r="R27" s="69">
        <f t="shared" si="17"/>
        <v>0</v>
      </c>
      <c r="S27" s="69">
        <f t="shared" si="18"/>
        <v>0</v>
      </c>
      <c r="T27" s="69">
        <f t="shared" si="19"/>
        <v>0</v>
      </c>
      <c r="U27" s="127"/>
      <c r="V27" s="65">
        <v>18</v>
      </c>
      <c r="W27" s="280"/>
      <c r="X27" s="265"/>
      <c r="Y27" s="262"/>
      <c r="Z27" s="68" t="s">
        <v>4</v>
      </c>
      <c r="AA27" s="68">
        <f>SUM(AB27:AI27)</f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</row>
    <row r="28" spans="1:35" ht="41.25" customHeight="1" x14ac:dyDescent="0.25">
      <c r="A28" s="46">
        <v>19</v>
      </c>
      <c r="B28" s="187"/>
      <c r="C28" s="265"/>
      <c r="D28" s="177"/>
      <c r="E28" s="68" t="s">
        <v>5</v>
      </c>
      <c r="F28" s="68">
        <f>SUM(G28:N28)</f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127"/>
      <c r="P28" s="69">
        <f t="shared" si="15"/>
        <v>0</v>
      </c>
      <c r="Q28" s="69">
        <f t="shared" si="16"/>
        <v>0</v>
      </c>
      <c r="R28" s="69">
        <f t="shared" si="17"/>
        <v>0</v>
      </c>
      <c r="S28" s="69">
        <f t="shared" si="18"/>
        <v>0</v>
      </c>
      <c r="T28" s="69">
        <f t="shared" si="19"/>
        <v>0</v>
      </c>
      <c r="U28" s="127"/>
      <c r="V28" s="65">
        <v>19</v>
      </c>
      <c r="W28" s="280"/>
      <c r="X28" s="265"/>
      <c r="Y28" s="262"/>
      <c r="Z28" s="68" t="s">
        <v>5</v>
      </c>
      <c r="AA28" s="68">
        <f>SUM(AB28:AI28)</f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</row>
    <row r="29" spans="1:35" ht="15.75" customHeight="1" x14ac:dyDescent="0.25">
      <c r="A29" s="46">
        <v>20</v>
      </c>
      <c r="B29" s="187"/>
      <c r="C29" s="265"/>
      <c r="D29" s="177"/>
      <c r="E29" s="68" t="s">
        <v>6</v>
      </c>
      <c r="F29" s="68">
        <f>SUM(G29:N29)</f>
        <v>2222</v>
      </c>
      <c r="G29" s="68">
        <v>0</v>
      </c>
      <c r="H29" s="68">
        <v>1822</v>
      </c>
      <c r="I29" s="68">
        <v>400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127"/>
      <c r="P29" s="69">
        <f>AA29-F29</f>
        <v>0</v>
      </c>
      <c r="Q29" s="69">
        <f>AF29-K29</f>
        <v>0</v>
      </c>
      <c r="R29" s="69">
        <f>AG29-L29</f>
        <v>0</v>
      </c>
      <c r="S29" s="69">
        <f>AH29-M29</f>
        <v>0</v>
      </c>
      <c r="T29" s="69">
        <f>AI29-N29</f>
        <v>0</v>
      </c>
      <c r="U29" s="127"/>
      <c r="V29" s="65">
        <v>20</v>
      </c>
      <c r="W29" s="280"/>
      <c r="X29" s="265"/>
      <c r="Y29" s="262"/>
      <c r="Z29" s="68" t="s">
        <v>6</v>
      </c>
      <c r="AA29" s="68">
        <f>SUM(AB29:AI29)</f>
        <v>2222</v>
      </c>
      <c r="AB29" s="68">
        <v>0</v>
      </c>
      <c r="AC29" s="68">
        <v>1822</v>
      </c>
      <c r="AD29" s="68">
        <v>400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</row>
    <row r="30" spans="1:35" ht="32.25" customHeight="1" x14ac:dyDescent="0.25">
      <c r="A30" s="46">
        <v>21</v>
      </c>
      <c r="B30" s="188"/>
      <c r="C30" s="266"/>
      <c r="D30" s="185"/>
      <c r="E30" s="68" t="s">
        <v>55</v>
      </c>
      <c r="F30" s="68">
        <f>SUM(G30:N30)</f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127"/>
      <c r="P30" s="69">
        <f t="shared" ref="P30:P37" si="23">AA30-F30</f>
        <v>0</v>
      </c>
      <c r="Q30" s="69">
        <f t="shared" ref="Q30:Q37" si="24">AF30-K30</f>
        <v>0</v>
      </c>
      <c r="R30" s="69">
        <f t="shared" ref="R30:R37" si="25">AG30-L30</f>
        <v>0</v>
      </c>
      <c r="S30" s="69">
        <f t="shared" ref="S30:S37" si="26">AH30-M30</f>
        <v>0</v>
      </c>
      <c r="T30" s="69">
        <f t="shared" ref="T30:T37" si="27">AI30-N30</f>
        <v>0</v>
      </c>
      <c r="U30" s="127"/>
      <c r="V30" s="65">
        <v>21</v>
      </c>
      <c r="W30" s="281"/>
      <c r="X30" s="266"/>
      <c r="Y30" s="263"/>
      <c r="Z30" s="68" t="s">
        <v>55</v>
      </c>
      <c r="AA30" s="68">
        <f>SUM(AB30:AI30)</f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</row>
    <row r="31" spans="1:35" ht="15.75" customHeight="1" x14ac:dyDescent="0.25">
      <c r="A31" s="46">
        <v>22</v>
      </c>
      <c r="B31" s="186"/>
      <c r="C31" s="264" t="s">
        <v>49</v>
      </c>
      <c r="D31" s="176" t="s">
        <v>7</v>
      </c>
      <c r="E31" s="68" t="s">
        <v>3</v>
      </c>
      <c r="F31" s="68">
        <f>SUM(F32:F35)</f>
        <v>293687.40000000002</v>
      </c>
      <c r="G31" s="68">
        <f t="shared" ref="G31:N31" si="28">SUM(G32:G35)</f>
        <v>103152.29999999999</v>
      </c>
      <c r="H31" s="68">
        <f t="shared" si="28"/>
        <v>16927</v>
      </c>
      <c r="I31" s="68">
        <f t="shared" si="28"/>
        <v>61340.399999999994</v>
      </c>
      <c r="J31" s="113">
        <f t="shared" si="28"/>
        <v>36167.699999999997</v>
      </c>
      <c r="K31" s="68">
        <f t="shared" si="28"/>
        <v>5000</v>
      </c>
      <c r="L31" s="68">
        <f t="shared" si="28"/>
        <v>11100</v>
      </c>
      <c r="M31" s="68">
        <f t="shared" si="28"/>
        <v>10000</v>
      </c>
      <c r="N31" s="68">
        <f t="shared" si="28"/>
        <v>50000</v>
      </c>
      <c r="O31" s="127"/>
      <c r="P31" s="69">
        <f t="shared" si="23"/>
        <v>38900</v>
      </c>
      <c r="Q31" s="69">
        <f t="shared" si="24"/>
        <v>23000</v>
      </c>
      <c r="R31" s="69">
        <f t="shared" si="25"/>
        <v>19900</v>
      </c>
      <c r="S31" s="69">
        <f t="shared" si="26"/>
        <v>-4000</v>
      </c>
      <c r="T31" s="69">
        <f t="shared" si="27"/>
        <v>0</v>
      </c>
      <c r="U31" s="127"/>
      <c r="V31" s="65">
        <v>22</v>
      </c>
      <c r="W31" s="279"/>
      <c r="X31" s="264" t="s">
        <v>49</v>
      </c>
      <c r="Y31" s="261" t="s">
        <v>7</v>
      </c>
      <c r="Z31" s="68" t="s">
        <v>3</v>
      </c>
      <c r="AA31" s="68">
        <f>SUM(AA32:AA35)</f>
        <v>332587.40000000002</v>
      </c>
      <c r="AB31" s="68">
        <f t="shared" ref="AB31:AI31" si="29">SUM(AB32:AB35)</f>
        <v>103152.29999999999</v>
      </c>
      <c r="AC31" s="68">
        <f t="shared" si="29"/>
        <v>16927</v>
      </c>
      <c r="AD31" s="68">
        <f t="shared" si="29"/>
        <v>61340.399999999994</v>
      </c>
      <c r="AE31" s="68">
        <f t="shared" si="29"/>
        <v>36167.699999999997</v>
      </c>
      <c r="AF31" s="113">
        <f t="shared" si="29"/>
        <v>28000</v>
      </c>
      <c r="AG31" s="113">
        <f t="shared" si="29"/>
        <v>31000</v>
      </c>
      <c r="AH31" s="113">
        <f t="shared" si="29"/>
        <v>6000</v>
      </c>
      <c r="AI31" s="68">
        <f t="shared" si="29"/>
        <v>50000</v>
      </c>
    </row>
    <row r="32" spans="1:35" ht="27.75" customHeight="1" x14ac:dyDescent="0.25">
      <c r="A32" s="46">
        <v>23</v>
      </c>
      <c r="B32" s="187"/>
      <c r="C32" s="265"/>
      <c r="D32" s="177"/>
      <c r="E32" s="68" t="s">
        <v>4</v>
      </c>
      <c r="F32" s="68">
        <f>SUM(G32:N32)</f>
        <v>0</v>
      </c>
      <c r="G32" s="68">
        <f>G27+G22</f>
        <v>0</v>
      </c>
      <c r="H32" s="68">
        <f t="shared" ref="H32:N35" si="30">H27+H22</f>
        <v>0</v>
      </c>
      <c r="I32" s="68">
        <f t="shared" si="30"/>
        <v>0</v>
      </c>
      <c r="J32" s="68">
        <f t="shared" si="30"/>
        <v>0</v>
      </c>
      <c r="K32" s="68">
        <f t="shared" si="30"/>
        <v>0</v>
      </c>
      <c r="L32" s="68">
        <f t="shared" si="30"/>
        <v>0</v>
      </c>
      <c r="M32" s="68">
        <f t="shared" si="30"/>
        <v>0</v>
      </c>
      <c r="N32" s="68">
        <f t="shared" si="30"/>
        <v>0</v>
      </c>
      <c r="O32" s="127"/>
      <c r="P32" s="69">
        <f t="shared" si="23"/>
        <v>0</v>
      </c>
      <c r="Q32" s="69">
        <f t="shared" si="24"/>
        <v>0</v>
      </c>
      <c r="R32" s="69">
        <f t="shared" si="25"/>
        <v>0</v>
      </c>
      <c r="S32" s="69">
        <f t="shared" si="26"/>
        <v>0</v>
      </c>
      <c r="T32" s="69">
        <f t="shared" si="27"/>
        <v>0</v>
      </c>
      <c r="U32" s="127"/>
      <c r="V32" s="65">
        <v>23</v>
      </c>
      <c r="W32" s="280"/>
      <c r="X32" s="265"/>
      <c r="Y32" s="262"/>
      <c r="Z32" s="68" t="s">
        <v>4</v>
      </c>
      <c r="AA32" s="68">
        <f>SUM(AB32:AI32)</f>
        <v>0</v>
      </c>
      <c r="AB32" s="68">
        <f>AB27+AB22</f>
        <v>0</v>
      </c>
      <c r="AC32" s="68">
        <f t="shared" ref="AC32:AI35" si="31">AC27+AC22</f>
        <v>0</v>
      </c>
      <c r="AD32" s="68">
        <f t="shared" si="31"/>
        <v>0</v>
      </c>
      <c r="AE32" s="68">
        <f t="shared" si="31"/>
        <v>0</v>
      </c>
      <c r="AF32" s="68">
        <f t="shared" si="31"/>
        <v>0</v>
      </c>
      <c r="AG32" s="68">
        <f t="shared" si="31"/>
        <v>0</v>
      </c>
      <c r="AH32" s="68">
        <f t="shared" si="31"/>
        <v>0</v>
      </c>
      <c r="AI32" s="68">
        <f t="shared" si="31"/>
        <v>0</v>
      </c>
    </row>
    <row r="33" spans="1:35" ht="39.75" customHeight="1" x14ac:dyDescent="0.25">
      <c r="A33" s="46">
        <v>24</v>
      </c>
      <c r="B33" s="187"/>
      <c r="C33" s="265"/>
      <c r="D33" s="177"/>
      <c r="E33" s="68" t="s">
        <v>5</v>
      </c>
      <c r="F33" s="68">
        <f>SUM(G33:N33)</f>
        <v>131224</v>
      </c>
      <c r="G33" s="68">
        <f t="shared" ref="G33:N35" si="32">G28+G23</f>
        <v>92193.4</v>
      </c>
      <c r="H33" s="68">
        <f t="shared" si="30"/>
        <v>7005</v>
      </c>
      <c r="I33" s="68">
        <f t="shared" si="32"/>
        <v>32025.599999999999</v>
      </c>
      <c r="J33" s="68">
        <f t="shared" si="30"/>
        <v>0</v>
      </c>
      <c r="K33" s="68">
        <f t="shared" si="32"/>
        <v>0</v>
      </c>
      <c r="L33" s="68">
        <f t="shared" si="32"/>
        <v>0</v>
      </c>
      <c r="M33" s="68">
        <f t="shared" si="32"/>
        <v>0</v>
      </c>
      <c r="N33" s="68">
        <f t="shared" si="32"/>
        <v>0</v>
      </c>
      <c r="O33" s="127"/>
      <c r="P33" s="69">
        <f t="shared" si="23"/>
        <v>0</v>
      </c>
      <c r="Q33" s="69">
        <f t="shared" si="24"/>
        <v>0</v>
      </c>
      <c r="R33" s="69">
        <f t="shared" si="25"/>
        <v>0</v>
      </c>
      <c r="S33" s="69">
        <f t="shared" si="26"/>
        <v>0</v>
      </c>
      <c r="T33" s="69">
        <f t="shared" si="27"/>
        <v>0</v>
      </c>
      <c r="U33" s="127"/>
      <c r="V33" s="65">
        <v>24</v>
      </c>
      <c r="W33" s="280"/>
      <c r="X33" s="265"/>
      <c r="Y33" s="262"/>
      <c r="Z33" s="68" t="s">
        <v>5</v>
      </c>
      <c r="AA33" s="68">
        <f>SUM(AB33:AI33)</f>
        <v>131224</v>
      </c>
      <c r="AB33" s="68">
        <f t="shared" ref="AB33:AI35" si="33">AB28+AB23</f>
        <v>92193.4</v>
      </c>
      <c r="AC33" s="68">
        <f t="shared" si="31"/>
        <v>7005</v>
      </c>
      <c r="AD33" s="68">
        <f t="shared" si="33"/>
        <v>32025.599999999999</v>
      </c>
      <c r="AE33" s="68">
        <f t="shared" si="33"/>
        <v>0</v>
      </c>
      <c r="AF33" s="68">
        <f t="shared" si="33"/>
        <v>0</v>
      </c>
      <c r="AG33" s="68">
        <f t="shared" si="33"/>
        <v>0</v>
      </c>
      <c r="AH33" s="68">
        <f t="shared" si="33"/>
        <v>0</v>
      </c>
      <c r="AI33" s="68">
        <f t="shared" si="33"/>
        <v>0</v>
      </c>
    </row>
    <row r="34" spans="1:35" ht="21" customHeight="1" x14ac:dyDescent="0.25">
      <c r="A34" s="46">
        <v>25</v>
      </c>
      <c r="B34" s="187"/>
      <c r="C34" s="265"/>
      <c r="D34" s="177"/>
      <c r="E34" s="68" t="s">
        <v>6</v>
      </c>
      <c r="F34" s="68">
        <f>SUM(G34:N34)</f>
        <v>162463.4</v>
      </c>
      <c r="G34" s="68">
        <f t="shared" si="32"/>
        <v>10958.9</v>
      </c>
      <c r="H34" s="68">
        <f t="shared" si="30"/>
        <v>9922</v>
      </c>
      <c r="I34" s="68">
        <f t="shared" si="32"/>
        <v>29314.799999999999</v>
      </c>
      <c r="J34" s="113">
        <f>J29+J24</f>
        <v>36167.699999999997</v>
      </c>
      <c r="K34" s="68">
        <f t="shared" si="32"/>
        <v>5000</v>
      </c>
      <c r="L34" s="68">
        <f t="shared" si="32"/>
        <v>11100</v>
      </c>
      <c r="M34" s="68">
        <f t="shared" si="32"/>
        <v>10000</v>
      </c>
      <c r="N34" s="68">
        <f t="shared" si="32"/>
        <v>50000</v>
      </c>
      <c r="O34" s="127"/>
      <c r="P34" s="69">
        <f t="shared" si="23"/>
        <v>38900</v>
      </c>
      <c r="Q34" s="69">
        <f t="shared" si="24"/>
        <v>23000</v>
      </c>
      <c r="R34" s="69">
        <f t="shared" si="25"/>
        <v>19900</v>
      </c>
      <c r="S34" s="69">
        <f t="shared" si="26"/>
        <v>-4000</v>
      </c>
      <c r="T34" s="69">
        <f t="shared" si="27"/>
        <v>0</v>
      </c>
      <c r="U34" s="127"/>
      <c r="V34" s="65">
        <v>25</v>
      </c>
      <c r="W34" s="280"/>
      <c r="X34" s="265"/>
      <c r="Y34" s="262"/>
      <c r="Z34" s="68" t="s">
        <v>6</v>
      </c>
      <c r="AA34" s="68">
        <f>SUM(AB34:AI34)</f>
        <v>201363.4</v>
      </c>
      <c r="AB34" s="68">
        <f t="shared" si="33"/>
        <v>10958.9</v>
      </c>
      <c r="AC34" s="68">
        <f t="shared" si="31"/>
        <v>9922</v>
      </c>
      <c r="AD34" s="68">
        <f t="shared" si="33"/>
        <v>29314.799999999999</v>
      </c>
      <c r="AE34" s="68">
        <f>AE29+AE24</f>
        <v>36167.699999999997</v>
      </c>
      <c r="AF34" s="113">
        <f t="shared" si="33"/>
        <v>28000</v>
      </c>
      <c r="AG34" s="113">
        <f t="shared" si="33"/>
        <v>31000</v>
      </c>
      <c r="AH34" s="113">
        <f t="shared" si="33"/>
        <v>6000</v>
      </c>
      <c r="AI34" s="68">
        <f t="shared" si="33"/>
        <v>50000</v>
      </c>
    </row>
    <row r="35" spans="1:35" ht="34.5" customHeight="1" x14ac:dyDescent="0.25">
      <c r="A35" s="46">
        <v>26</v>
      </c>
      <c r="B35" s="188"/>
      <c r="C35" s="266"/>
      <c r="D35" s="185"/>
      <c r="E35" s="68" t="s">
        <v>55</v>
      </c>
      <c r="F35" s="68">
        <f>SUM(G35:N35)</f>
        <v>0</v>
      </c>
      <c r="G35" s="68">
        <f t="shared" si="32"/>
        <v>0</v>
      </c>
      <c r="H35" s="68">
        <f t="shared" si="30"/>
        <v>0</v>
      </c>
      <c r="I35" s="68">
        <f t="shared" si="32"/>
        <v>0</v>
      </c>
      <c r="J35" s="68">
        <f t="shared" si="30"/>
        <v>0</v>
      </c>
      <c r="K35" s="68">
        <f t="shared" si="32"/>
        <v>0</v>
      </c>
      <c r="L35" s="68">
        <f t="shared" si="32"/>
        <v>0</v>
      </c>
      <c r="M35" s="68">
        <f t="shared" si="32"/>
        <v>0</v>
      </c>
      <c r="N35" s="68">
        <f t="shared" si="32"/>
        <v>0</v>
      </c>
      <c r="O35" s="127"/>
      <c r="P35" s="69">
        <f t="shared" si="23"/>
        <v>0</v>
      </c>
      <c r="Q35" s="69">
        <f t="shared" si="24"/>
        <v>0</v>
      </c>
      <c r="R35" s="69">
        <f t="shared" si="25"/>
        <v>0</v>
      </c>
      <c r="S35" s="69">
        <f t="shared" si="26"/>
        <v>0</v>
      </c>
      <c r="T35" s="69">
        <f t="shared" si="27"/>
        <v>0</v>
      </c>
      <c r="U35" s="127"/>
      <c r="V35" s="65">
        <v>26</v>
      </c>
      <c r="W35" s="281"/>
      <c r="X35" s="266"/>
      <c r="Y35" s="263"/>
      <c r="Z35" s="68" t="s">
        <v>55</v>
      </c>
      <c r="AA35" s="68">
        <f>SUM(AB35:AI35)</f>
        <v>0</v>
      </c>
      <c r="AB35" s="68">
        <f t="shared" si="33"/>
        <v>0</v>
      </c>
      <c r="AC35" s="68">
        <f t="shared" si="31"/>
        <v>0</v>
      </c>
      <c r="AD35" s="68">
        <f t="shared" si="33"/>
        <v>0</v>
      </c>
      <c r="AE35" s="68">
        <f t="shared" si="33"/>
        <v>0</v>
      </c>
      <c r="AF35" s="68">
        <f t="shared" si="33"/>
        <v>0</v>
      </c>
      <c r="AG35" s="68">
        <f t="shared" si="33"/>
        <v>0</v>
      </c>
      <c r="AH35" s="68">
        <f t="shared" si="33"/>
        <v>0</v>
      </c>
      <c r="AI35" s="68">
        <f t="shared" si="33"/>
        <v>0</v>
      </c>
    </row>
    <row r="36" spans="1:35" ht="17.25" customHeight="1" x14ac:dyDescent="0.25">
      <c r="A36" s="46">
        <v>27</v>
      </c>
      <c r="B36" s="186" t="s">
        <v>35</v>
      </c>
      <c r="C36" s="264" t="s">
        <v>20</v>
      </c>
      <c r="D36" s="176" t="s">
        <v>11</v>
      </c>
      <c r="E36" s="68" t="s">
        <v>3</v>
      </c>
      <c r="F36" s="68">
        <f>SUM(F37:F40)</f>
        <v>1510331</v>
      </c>
      <c r="G36" s="68">
        <f t="shared" ref="G36:N36" si="34">SUM(G37:G40)</f>
        <v>93944.8</v>
      </c>
      <c r="H36" s="68">
        <f>SUM(H37:H40)</f>
        <v>111488.9</v>
      </c>
      <c r="I36" s="68">
        <f t="shared" si="34"/>
        <v>117545.9</v>
      </c>
      <c r="J36" s="113">
        <f t="shared" si="34"/>
        <v>122501.4</v>
      </c>
      <c r="K36" s="68">
        <f t="shared" si="34"/>
        <v>133850</v>
      </c>
      <c r="L36" s="68">
        <f t="shared" si="34"/>
        <v>133000</v>
      </c>
      <c r="M36" s="68">
        <f t="shared" si="34"/>
        <v>133000</v>
      </c>
      <c r="N36" s="68">
        <f t="shared" si="34"/>
        <v>665000</v>
      </c>
      <c r="O36" s="127"/>
      <c r="P36" s="69">
        <f t="shared" si="23"/>
        <v>650</v>
      </c>
      <c r="Q36" s="69">
        <f t="shared" si="24"/>
        <v>2650</v>
      </c>
      <c r="R36" s="69">
        <f t="shared" si="25"/>
        <v>-1000</v>
      </c>
      <c r="S36" s="69">
        <f t="shared" si="26"/>
        <v>-1000</v>
      </c>
      <c r="T36" s="69">
        <f t="shared" si="27"/>
        <v>0</v>
      </c>
      <c r="U36" s="127"/>
      <c r="V36" s="65">
        <v>27</v>
      </c>
      <c r="W36" s="279" t="s">
        <v>35</v>
      </c>
      <c r="X36" s="264" t="s">
        <v>20</v>
      </c>
      <c r="Y36" s="261" t="s">
        <v>11</v>
      </c>
      <c r="Z36" s="68" t="s">
        <v>3</v>
      </c>
      <c r="AA36" s="68">
        <f>SUM(AA37:AA40)</f>
        <v>1510981</v>
      </c>
      <c r="AB36" s="68">
        <f t="shared" ref="AB36:AI36" si="35">SUM(AB37:AB40)</f>
        <v>93944.8</v>
      </c>
      <c r="AC36" s="68">
        <f>SUM(AC37:AC40)</f>
        <v>111488.9</v>
      </c>
      <c r="AD36" s="68">
        <f t="shared" si="35"/>
        <v>117545.9</v>
      </c>
      <c r="AE36" s="68">
        <f t="shared" si="35"/>
        <v>122501.4</v>
      </c>
      <c r="AF36" s="113">
        <f t="shared" si="35"/>
        <v>136500</v>
      </c>
      <c r="AG36" s="113">
        <f t="shared" si="35"/>
        <v>132000</v>
      </c>
      <c r="AH36" s="113">
        <f t="shared" si="35"/>
        <v>132000</v>
      </c>
      <c r="AI36" s="68">
        <f t="shared" si="35"/>
        <v>665000</v>
      </c>
    </row>
    <row r="37" spans="1:35" ht="25.5" customHeight="1" x14ac:dyDescent="0.25">
      <c r="A37" s="46">
        <v>28</v>
      </c>
      <c r="B37" s="187"/>
      <c r="C37" s="265"/>
      <c r="D37" s="177"/>
      <c r="E37" s="68" t="s">
        <v>4</v>
      </c>
      <c r="F37" s="68">
        <f>SUM(G37:N37)</f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127"/>
      <c r="P37" s="69">
        <f t="shared" si="23"/>
        <v>0</v>
      </c>
      <c r="Q37" s="69">
        <f t="shared" si="24"/>
        <v>0</v>
      </c>
      <c r="R37" s="69">
        <f t="shared" si="25"/>
        <v>0</v>
      </c>
      <c r="S37" s="69">
        <f t="shared" si="26"/>
        <v>0</v>
      </c>
      <c r="T37" s="69">
        <f t="shared" si="27"/>
        <v>0</v>
      </c>
      <c r="U37" s="127"/>
      <c r="V37" s="65">
        <v>28</v>
      </c>
      <c r="W37" s="280"/>
      <c r="X37" s="265"/>
      <c r="Y37" s="262"/>
      <c r="Z37" s="68" t="s">
        <v>4</v>
      </c>
      <c r="AA37" s="68">
        <f>SUM(AB37:AI37)</f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</row>
    <row r="38" spans="1:35" ht="39" customHeight="1" x14ac:dyDescent="0.25">
      <c r="A38" s="46">
        <v>29</v>
      </c>
      <c r="B38" s="187"/>
      <c r="C38" s="265"/>
      <c r="D38" s="177"/>
      <c r="E38" s="68" t="s">
        <v>5</v>
      </c>
      <c r="F38" s="68">
        <f>SUM(G38:N38)</f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127"/>
      <c r="P38" s="69">
        <f t="shared" ref="P38:P44" si="36">AA38-F38</f>
        <v>0</v>
      </c>
      <c r="Q38" s="69">
        <f t="shared" ref="Q38:Q44" si="37">AF38-K38</f>
        <v>0</v>
      </c>
      <c r="R38" s="69">
        <f t="shared" ref="R38:R44" si="38">AG38-L38</f>
        <v>0</v>
      </c>
      <c r="S38" s="69">
        <f t="shared" ref="S38:S44" si="39">AH38-M38</f>
        <v>0</v>
      </c>
      <c r="T38" s="69">
        <f t="shared" ref="T38:T44" si="40">AI38-N38</f>
        <v>0</v>
      </c>
      <c r="U38" s="127"/>
      <c r="V38" s="65">
        <v>29</v>
      </c>
      <c r="W38" s="280"/>
      <c r="X38" s="265"/>
      <c r="Y38" s="262"/>
      <c r="Z38" s="68" t="s">
        <v>5</v>
      </c>
      <c r="AA38" s="68">
        <f>SUM(AB38:AI38)</f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</row>
    <row r="39" spans="1:35" ht="18.75" customHeight="1" x14ac:dyDescent="0.25">
      <c r="A39" s="46">
        <v>30</v>
      </c>
      <c r="B39" s="187"/>
      <c r="C39" s="265"/>
      <c r="D39" s="177"/>
      <c r="E39" s="68" t="s">
        <v>6</v>
      </c>
      <c r="F39" s="68">
        <f>SUM(G39:N39)</f>
        <v>1510331</v>
      </c>
      <c r="G39" s="68">
        <v>93944.8</v>
      </c>
      <c r="H39" s="68">
        <f>91478.8+4599.2+6359.9+1100+4223.3+3727.7</f>
        <v>111488.9</v>
      </c>
      <c r="I39" s="68">
        <v>117545.9</v>
      </c>
      <c r="J39" s="113">
        <v>122501.4</v>
      </c>
      <c r="K39" s="68">
        <v>133850</v>
      </c>
      <c r="L39" s="68">
        <v>133000</v>
      </c>
      <c r="M39" s="68">
        <v>133000</v>
      </c>
      <c r="N39" s="68">
        <v>665000</v>
      </c>
      <c r="O39" s="127"/>
      <c r="P39" s="69">
        <f t="shared" si="36"/>
        <v>650</v>
      </c>
      <c r="Q39" s="69">
        <f t="shared" si="37"/>
        <v>2650</v>
      </c>
      <c r="R39" s="69">
        <f t="shared" si="38"/>
        <v>-1000</v>
      </c>
      <c r="S39" s="69">
        <f t="shared" si="39"/>
        <v>-1000</v>
      </c>
      <c r="T39" s="69">
        <f t="shared" si="40"/>
        <v>0</v>
      </c>
      <c r="U39" s="127"/>
      <c r="V39" s="65">
        <v>30</v>
      </c>
      <c r="W39" s="280"/>
      <c r="X39" s="265"/>
      <c r="Y39" s="262"/>
      <c r="Z39" s="68" t="s">
        <v>6</v>
      </c>
      <c r="AA39" s="68">
        <f>SUM(AB39:AI39)</f>
        <v>1510981</v>
      </c>
      <c r="AB39" s="68">
        <v>93944.8</v>
      </c>
      <c r="AC39" s="68">
        <f>91478.8+4599.2+6359.9+1100+4223.3+3727.7</f>
        <v>111488.9</v>
      </c>
      <c r="AD39" s="68">
        <v>117545.9</v>
      </c>
      <c r="AE39" s="68">
        <v>122501.4</v>
      </c>
      <c r="AF39" s="113">
        <f>130000+5000+1000+500</f>
        <v>136500</v>
      </c>
      <c r="AG39" s="113">
        <v>132000</v>
      </c>
      <c r="AH39" s="113">
        <v>132000</v>
      </c>
      <c r="AI39" s="68">
        <v>665000</v>
      </c>
    </row>
    <row r="40" spans="1:35" ht="30" customHeight="1" x14ac:dyDescent="0.25">
      <c r="A40" s="46">
        <v>31</v>
      </c>
      <c r="B40" s="188"/>
      <c r="C40" s="266"/>
      <c r="D40" s="185"/>
      <c r="E40" s="68" t="s">
        <v>55</v>
      </c>
      <c r="F40" s="68">
        <f>SUM(G40:N40)</f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127"/>
      <c r="P40" s="69">
        <f t="shared" si="36"/>
        <v>0</v>
      </c>
      <c r="Q40" s="69">
        <f t="shared" si="37"/>
        <v>0</v>
      </c>
      <c r="R40" s="69">
        <f t="shared" si="38"/>
        <v>0</v>
      </c>
      <c r="S40" s="69">
        <f t="shared" si="39"/>
        <v>0</v>
      </c>
      <c r="T40" s="69">
        <f t="shared" si="40"/>
        <v>0</v>
      </c>
      <c r="U40" s="127"/>
      <c r="V40" s="65">
        <v>31</v>
      </c>
      <c r="W40" s="281"/>
      <c r="X40" s="266"/>
      <c r="Y40" s="263"/>
      <c r="Z40" s="68" t="s">
        <v>55</v>
      </c>
      <c r="AA40" s="68">
        <f>SUM(AB40:AI40)</f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</row>
    <row r="41" spans="1:35" ht="15.6" customHeight="1" x14ac:dyDescent="0.25">
      <c r="A41" s="46">
        <v>32</v>
      </c>
      <c r="B41" s="176"/>
      <c r="C41" s="264" t="s">
        <v>13</v>
      </c>
      <c r="D41" s="176"/>
      <c r="E41" s="68" t="s">
        <v>3</v>
      </c>
      <c r="F41" s="68">
        <f>SUM(F42:F45)</f>
        <v>1971128.8</v>
      </c>
      <c r="G41" s="68">
        <f t="shared" ref="G41:N41" si="41">SUM(G42:G45)</f>
        <v>210950.6</v>
      </c>
      <c r="H41" s="68">
        <f t="shared" si="41"/>
        <v>141285.9</v>
      </c>
      <c r="I41" s="68">
        <f t="shared" si="41"/>
        <v>185483.5</v>
      </c>
      <c r="J41" s="113">
        <f t="shared" si="41"/>
        <v>178958.8</v>
      </c>
      <c r="K41" s="68">
        <f t="shared" si="41"/>
        <v>152850</v>
      </c>
      <c r="L41" s="68">
        <f t="shared" si="41"/>
        <v>158100</v>
      </c>
      <c r="M41" s="68">
        <f t="shared" si="41"/>
        <v>158500</v>
      </c>
      <c r="N41" s="68">
        <f t="shared" si="41"/>
        <v>785000</v>
      </c>
      <c r="O41" s="127"/>
      <c r="P41" s="69">
        <f t="shared" si="36"/>
        <v>99050</v>
      </c>
      <c r="Q41" s="69">
        <f t="shared" si="37"/>
        <v>34850</v>
      </c>
      <c r="R41" s="69">
        <f t="shared" si="38"/>
        <v>26300</v>
      </c>
      <c r="S41" s="69">
        <f t="shared" si="39"/>
        <v>900</v>
      </c>
      <c r="T41" s="69">
        <f t="shared" si="40"/>
        <v>37000</v>
      </c>
      <c r="U41" s="127"/>
      <c r="V41" s="65">
        <v>32</v>
      </c>
      <c r="W41" s="261"/>
      <c r="X41" s="264" t="s">
        <v>13</v>
      </c>
      <c r="Y41" s="261"/>
      <c r="Z41" s="68" t="s">
        <v>3</v>
      </c>
      <c r="AA41" s="68">
        <f>SUM(AA42:AA45)</f>
        <v>2070178.8</v>
      </c>
      <c r="AB41" s="68">
        <f t="shared" ref="AB41:AI41" si="42">SUM(AB42:AB45)</f>
        <v>210950.6</v>
      </c>
      <c r="AC41" s="68">
        <f t="shared" si="42"/>
        <v>141285.9</v>
      </c>
      <c r="AD41" s="68">
        <f t="shared" si="42"/>
        <v>185483.5</v>
      </c>
      <c r="AE41" s="68">
        <f t="shared" si="42"/>
        <v>178958.8</v>
      </c>
      <c r="AF41" s="113">
        <f t="shared" si="42"/>
        <v>187700</v>
      </c>
      <c r="AG41" s="113">
        <f t="shared" si="42"/>
        <v>184400</v>
      </c>
      <c r="AH41" s="113">
        <f t="shared" si="42"/>
        <v>159400</v>
      </c>
      <c r="AI41" s="68">
        <f t="shared" si="42"/>
        <v>822000</v>
      </c>
    </row>
    <row r="42" spans="1:35" ht="29.25" customHeight="1" x14ac:dyDescent="0.25">
      <c r="A42" s="46">
        <v>33</v>
      </c>
      <c r="B42" s="177"/>
      <c r="C42" s="265"/>
      <c r="D42" s="177"/>
      <c r="E42" s="68" t="s">
        <v>4</v>
      </c>
      <c r="F42" s="68">
        <f>SUM(G42:N42)</f>
        <v>0</v>
      </c>
      <c r="G42" s="68">
        <f t="shared" ref="G42:N45" si="43">G12+G17+G22+G27+G37</f>
        <v>0</v>
      </c>
      <c r="H42" s="68">
        <f t="shared" si="43"/>
        <v>0</v>
      </c>
      <c r="I42" s="68">
        <f t="shared" si="43"/>
        <v>0</v>
      </c>
      <c r="J42" s="68">
        <f t="shared" si="43"/>
        <v>0</v>
      </c>
      <c r="K42" s="68">
        <f t="shared" si="43"/>
        <v>0</v>
      </c>
      <c r="L42" s="68">
        <f t="shared" si="43"/>
        <v>0</v>
      </c>
      <c r="M42" s="68">
        <f t="shared" si="43"/>
        <v>0</v>
      </c>
      <c r="N42" s="68">
        <f t="shared" si="43"/>
        <v>0</v>
      </c>
      <c r="O42" s="127"/>
      <c r="P42" s="69">
        <f t="shared" si="36"/>
        <v>0</v>
      </c>
      <c r="Q42" s="69">
        <f t="shared" si="37"/>
        <v>0</v>
      </c>
      <c r="R42" s="69">
        <f t="shared" si="38"/>
        <v>0</v>
      </c>
      <c r="S42" s="69">
        <f t="shared" si="39"/>
        <v>0</v>
      </c>
      <c r="T42" s="69">
        <f t="shared" si="40"/>
        <v>0</v>
      </c>
      <c r="U42" s="127"/>
      <c r="V42" s="65">
        <v>33</v>
      </c>
      <c r="W42" s="262"/>
      <c r="X42" s="265"/>
      <c r="Y42" s="262"/>
      <c r="Z42" s="68" t="s">
        <v>4</v>
      </c>
      <c r="AA42" s="68">
        <f>SUM(AB42:AI42)</f>
        <v>0</v>
      </c>
      <c r="AB42" s="68">
        <f t="shared" ref="AB42:AI45" si="44">AB12+AB17+AB22+AB27+AB37</f>
        <v>0</v>
      </c>
      <c r="AC42" s="68">
        <f t="shared" si="44"/>
        <v>0</v>
      </c>
      <c r="AD42" s="68">
        <f t="shared" si="44"/>
        <v>0</v>
      </c>
      <c r="AE42" s="68">
        <f t="shared" si="44"/>
        <v>0</v>
      </c>
      <c r="AF42" s="68">
        <f t="shared" si="44"/>
        <v>0</v>
      </c>
      <c r="AG42" s="68">
        <f t="shared" si="44"/>
        <v>0</v>
      </c>
      <c r="AH42" s="68">
        <f t="shared" si="44"/>
        <v>0</v>
      </c>
      <c r="AI42" s="68">
        <f t="shared" si="44"/>
        <v>0</v>
      </c>
    </row>
    <row r="43" spans="1:35" ht="43.5" customHeight="1" x14ac:dyDescent="0.25">
      <c r="A43" s="46">
        <v>34</v>
      </c>
      <c r="B43" s="177"/>
      <c r="C43" s="265"/>
      <c r="D43" s="177"/>
      <c r="E43" s="68" t="s">
        <v>5</v>
      </c>
      <c r="F43" s="68">
        <f>SUM(G43:N43)</f>
        <v>131224</v>
      </c>
      <c r="G43" s="68">
        <f t="shared" si="43"/>
        <v>92193.4</v>
      </c>
      <c r="H43" s="68">
        <f t="shared" si="43"/>
        <v>7005</v>
      </c>
      <c r="I43" s="68">
        <f t="shared" si="43"/>
        <v>32025.599999999999</v>
      </c>
      <c r="J43" s="68">
        <f t="shared" si="43"/>
        <v>0</v>
      </c>
      <c r="K43" s="68">
        <f t="shared" si="43"/>
        <v>0</v>
      </c>
      <c r="L43" s="68">
        <f t="shared" si="43"/>
        <v>0</v>
      </c>
      <c r="M43" s="68">
        <f t="shared" si="43"/>
        <v>0</v>
      </c>
      <c r="N43" s="68">
        <f t="shared" si="43"/>
        <v>0</v>
      </c>
      <c r="O43" s="127"/>
      <c r="P43" s="69">
        <f t="shared" si="36"/>
        <v>0</v>
      </c>
      <c r="Q43" s="69">
        <f t="shared" si="37"/>
        <v>0</v>
      </c>
      <c r="R43" s="69">
        <f t="shared" si="38"/>
        <v>0</v>
      </c>
      <c r="S43" s="69">
        <f t="shared" si="39"/>
        <v>0</v>
      </c>
      <c r="T43" s="69">
        <f t="shared" si="40"/>
        <v>0</v>
      </c>
      <c r="U43" s="127"/>
      <c r="V43" s="65">
        <v>34</v>
      </c>
      <c r="W43" s="262"/>
      <c r="X43" s="265"/>
      <c r="Y43" s="262"/>
      <c r="Z43" s="68" t="s">
        <v>5</v>
      </c>
      <c r="AA43" s="68">
        <f>SUM(AB43:AI43)</f>
        <v>131224</v>
      </c>
      <c r="AB43" s="68">
        <f t="shared" si="44"/>
        <v>92193.4</v>
      </c>
      <c r="AC43" s="68">
        <f t="shared" si="44"/>
        <v>7005</v>
      </c>
      <c r="AD43" s="68">
        <f t="shared" si="44"/>
        <v>32025.599999999999</v>
      </c>
      <c r="AE43" s="68">
        <f t="shared" si="44"/>
        <v>0</v>
      </c>
      <c r="AF43" s="68">
        <f t="shared" si="44"/>
        <v>0</v>
      </c>
      <c r="AG43" s="68">
        <f t="shared" si="44"/>
        <v>0</v>
      </c>
      <c r="AH43" s="68">
        <f t="shared" si="44"/>
        <v>0</v>
      </c>
      <c r="AI43" s="68">
        <f t="shared" si="44"/>
        <v>0</v>
      </c>
    </row>
    <row r="44" spans="1:35" ht="18.600000000000001" customHeight="1" x14ac:dyDescent="0.25">
      <c r="A44" s="46">
        <v>35</v>
      </c>
      <c r="B44" s="177"/>
      <c r="C44" s="265"/>
      <c r="D44" s="177"/>
      <c r="E44" s="68" t="s">
        <v>6</v>
      </c>
      <c r="F44" s="68">
        <f>SUM(G44:N44)</f>
        <v>1839904.8</v>
      </c>
      <c r="G44" s="68">
        <f t="shared" si="43"/>
        <v>118757.20000000001</v>
      </c>
      <c r="H44" s="68">
        <f>H14+H19+H24+H29+H39</f>
        <v>134280.9</v>
      </c>
      <c r="I44" s="68">
        <f t="shared" si="43"/>
        <v>153457.9</v>
      </c>
      <c r="J44" s="113">
        <f t="shared" si="43"/>
        <v>178958.8</v>
      </c>
      <c r="K44" s="68">
        <f t="shared" si="43"/>
        <v>152850</v>
      </c>
      <c r="L44" s="68">
        <f t="shared" si="43"/>
        <v>158100</v>
      </c>
      <c r="M44" s="68">
        <f>M14+M19+M24+M29+M39</f>
        <v>158500</v>
      </c>
      <c r="N44" s="68">
        <f t="shared" si="43"/>
        <v>785000</v>
      </c>
      <c r="O44" s="127"/>
      <c r="P44" s="69">
        <f t="shared" si="36"/>
        <v>99050</v>
      </c>
      <c r="Q44" s="69">
        <f t="shared" si="37"/>
        <v>34850</v>
      </c>
      <c r="R44" s="69">
        <f t="shared" si="38"/>
        <v>26300</v>
      </c>
      <c r="S44" s="69">
        <f t="shared" si="39"/>
        <v>900</v>
      </c>
      <c r="T44" s="69">
        <f t="shared" si="40"/>
        <v>37000</v>
      </c>
      <c r="U44" s="127"/>
      <c r="V44" s="65">
        <v>35</v>
      </c>
      <c r="W44" s="262"/>
      <c r="X44" s="265"/>
      <c r="Y44" s="262"/>
      <c r="Z44" s="68" t="s">
        <v>6</v>
      </c>
      <c r="AA44" s="68">
        <f>SUM(AB44:AI44)</f>
        <v>1938954.8</v>
      </c>
      <c r="AB44" s="68">
        <f t="shared" si="44"/>
        <v>118757.20000000001</v>
      </c>
      <c r="AC44" s="68">
        <f>AC14+AC19+AC24+AC29+AC39</f>
        <v>134280.9</v>
      </c>
      <c r="AD44" s="68">
        <f t="shared" si="44"/>
        <v>153457.9</v>
      </c>
      <c r="AE44" s="68">
        <f t="shared" si="44"/>
        <v>178958.8</v>
      </c>
      <c r="AF44" s="113">
        <f t="shared" si="44"/>
        <v>187700</v>
      </c>
      <c r="AG44" s="113">
        <f t="shared" si="44"/>
        <v>184400</v>
      </c>
      <c r="AH44" s="113">
        <f>AH14+AH19+AH24+AH29+AH39</f>
        <v>159400</v>
      </c>
      <c r="AI44" s="68">
        <f t="shared" si="44"/>
        <v>822000</v>
      </c>
    </row>
    <row r="45" spans="1:35" ht="63.75" x14ac:dyDescent="0.25">
      <c r="A45" s="46">
        <v>36</v>
      </c>
      <c r="B45" s="177"/>
      <c r="C45" s="266"/>
      <c r="D45" s="177"/>
      <c r="E45" s="68" t="s">
        <v>55</v>
      </c>
      <c r="F45" s="68">
        <f>SUM(G45:N45)</f>
        <v>0</v>
      </c>
      <c r="G45" s="68">
        <f t="shared" si="43"/>
        <v>0</v>
      </c>
      <c r="H45" s="68">
        <f t="shared" si="43"/>
        <v>0</v>
      </c>
      <c r="I45" s="68">
        <f t="shared" si="43"/>
        <v>0</v>
      </c>
      <c r="J45" s="68">
        <f t="shared" si="43"/>
        <v>0</v>
      </c>
      <c r="K45" s="68">
        <f t="shared" si="43"/>
        <v>0</v>
      </c>
      <c r="L45" s="68">
        <f t="shared" si="43"/>
        <v>0</v>
      </c>
      <c r="M45" s="68">
        <f t="shared" si="43"/>
        <v>0</v>
      </c>
      <c r="N45" s="68">
        <f t="shared" si="43"/>
        <v>0</v>
      </c>
      <c r="O45" s="127"/>
      <c r="P45" s="69">
        <f t="shared" ref="P45" si="45">AA45-F45</f>
        <v>0</v>
      </c>
      <c r="Q45" s="69">
        <f t="shared" ref="Q45" si="46">AF45-K45</f>
        <v>0</v>
      </c>
      <c r="R45" s="69">
        <f t="shared" ref="R45" si="47">AG45-L45</f>
        <v>0</v>
      </c>
      <c r="S45" s="69">
        <f t="shared" ref="S45" si="48">AH45-M45</f>
        <v>0</v>
      </c>
      <c r="T45" s="69">
        <f t="shared" ref="T45" si="49">AI45-N45</f>
        <v>0</v>
      </c>
      <c r="U45" s="127"/>
      <c r="V45" s="65">
        <v>36</v>
      </c>
      <c r="W45" s="262"/>
      <c r="X45" s="266"/>
      <c r="Y45" s="262"/>
      <c r="Z45" s="68" t="s">
        <v>55</v>
      </c>
      <c r="AA45" s="68">
        <f>SUM(AB45:AI45)</f>
        <v>0</v>
      </c>
      <c r="AB45" s="68">
        <f t="shared" si="44"/>
        <v>0</v>
      </c>
      <c r="AC45" s="68">
        <f t="shared" si="44"/>
        <v>0</v>
      </c>
      <c r="AD45" s="68">
        <f t="shared" si="44"/>
        <v>0</v>
      </c>
      <c r="AE45" s="68">
        <f t="shared" si="44"/>
        <v>0</v>
      </c>
      <c r="AF45" s="68">
        <f t="shared" si="44"/>
        <v>0</v>
      </c>
      <c r="AG45" s="68">
        <f t="shared" si="44"/>
        <v>0</v>
      </c>
      <c r="AH45" s="68">
        <f t="shared" si="44"/>
        <v>0</v>
      </c>
      <c r="AI45" s="68">
        <f t="shared" si="44"/>
        <v>0</v>
      </c>
    </row>
    <row r="46" spans="1:35" ht="19.149999999999999" customHeight="1" x14ac:dyDescent="0.25">
      <c r="A46" s="46">
        <v>37</v>
      </c>
      <c r="B46" s="194" t="s">
        <v>47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27"/>
      <c r="P46" s="258"/>
      <c r="Q46" s="259"/>
      <c r="R46" s="259"/>
      <c r="S46" s="259"/>
      <c r="T46" s="260"/>
      <c r="U46" s="127"/>
      <c r="V46" s="65">
        <v>37</v>
      </c>
      <c r="W46" s="286" t="s">
        <v>47</v>
      </c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</row>
    <row r="47" spans="1:35" ht="15.75" customHeight="1" x14ac:dyDescent="0.25">
      <c r="A47" s="46">
        <v>38</v>
      </c>
      <c r="B47" s="189" t="s">
        <v>36</v>
      </c>
      <c r="C47" s="264" t="s">
        <v>21</v>
      </c>
      <c r="D47" s="181" t="s">
        <v>56</v>
      </c>
      <c r="E47" s="68" t="s">
        <v>3</v>
      </c>
      <c r="F47" s="68">
        <f>SUM(F48:F51)</f>
        <v>180</v>
      </c>
      <c r="G47" s="68">
        <f t="shared" ref="G47:N47" si="50">SUM(G48:G51)</f>
        <v>0</v>
      </c>
      <c r="H47" s="68">
        <f t="shared" si="50"/>
        <v>0</v>
      </c>
      <c r="I47" s="68">
        <f t="shared" si="50"/>
        <v>0</v>
      </c>
      <c r="J47" s="68">
        <f t="shared" si="50"/>
        <v>0</v>
      </c>
      <c r="K47" s="68">
        <f t="shared" si="50"/>
        <v>0</v>
      </c>
      <c r="L47" s="68">
        <f t="shared" si="50"/>
        <v>0</v>
      </c>
      <c r="M47" s="68">
        <f t="shared" si="50"/>
        <v>30</v>
      </c>
      <c r="N47" s="68">
        <f t="shared" si="50"/>
        <v>150</v>
      </c>
      <c r="O47" s="127"/>
      <c r="P47" s="69">
        <f t="shared" ref="P47:P56" si="51">AA47-F47</f>
        <v>-30</v>
      </c>
      <c r="Q47" s="69">
        <f t="shared" ref="Q47:Q56" si="52">AF47-K47</f>
        <v>0</v>
      </c>
      <c r="R47" s="69">
        <f t="shared" ref="R47:R56" si="53">AG47-L47</f>
        <v>0</v>
      </c>
      <c r="S47" s="69">
        <f t="shared" ref="S47:S56" si="54">AH47-M47</f>
        <v>-30</v>
      </c>
      <c r="T47" s="69">
        <f t="shared" ref="T47:T56" si="55">AI47-N47</f>
        <v>0</v>
      </c>
      <c r="U47" s="127"/>
      <c r="V47" s="65">
        <v>38</v>
      </c>
      <c r="W47" s="282" t="s">
        <v>36</v>
      </c>
      <c r="X47" s="264" t="s">
        <v>21</v>
      </c>
      <c r="Y47" s="261" t="s">
        <v>11</v>
      </c>
      <c r="Z47" s="68" t="s">
        <v>3</v>
      </c>
      <c r="AA47" s="68">
        <f>SUM(AA48:AA51)</f>
        <v>150</v>
      </c>
      <c r="AB47" s="68">
        <f t="shared" ref="AB47:AI47" si="56">SUM(AB48:AB51)</f>
        <v>0</v>
      </c>
      <c r="AC47" s="68">
        <f t="shared" si="56"/>
        <v>0</v>
      </c>
      <c r="AD47" s="68">
        <f t="shared" si="56"/>
        <v>0</v>
      </c>
      <c r="AE47" s="68">
        <f t="shared" si="56"/>
        <v>0</v>
      </c>
      <c r="AF47" s="68">
        <f t="shared" si="56"/>
        <v>0</v>
      </c>
      <c r="AG47" s="68">
        <f t="shared" si="56"/>
        <v>0</v>
      </c>
      <c r="AH47" s="68">
        <f t="shared" si="56"/>
        <v>0</v>
      </c>
      <c r="AI47" s="68">
        <f t="shared" si="56"/>
        <v>150</v>
      </c>
    </row>
    <row r="48" spans="1:35" ht="27.75" customHeight="1" x14ac:dyDescent="0.25">
      <c r="A48" s="46">
        <v>39</v>
      </c>
      <c r="B48" s="189"/>
      <c r="C48" s="265"/>
      <c r="D48" s="181"/>
      <c r="E48" s="68" t="s">
        <v>4</v>
      </c>
      <c r="F48" s="68">
        <f>SUM(G48:N48)</f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127"/>
      <c r="P48" s="69">
        <f t="shared" si="51"/>
        <v>0</v>
      </c>
      <c r="Q48" s="69">
        <f t="shared" si="52"/>
        <v>0</v>
      </c>
      <c r="R48" s="69">
        <f t="shared" si="53"/>
        <v>0</v>
      </c>
      <c r="S48" s="69">
        <f t="shared" si="54"/>
        <v>0</v>
      </c>
      <c r="T48" s="69">
        <f t="shared" si="55"/>
        <v>0</v>
      </c>
      <c r="U48" s="127"/>
      <c r="V48" s="65">
        <v>39</v>
      </c>
      <c r="W48" s="282"/>
      <c r="X48" s="265"/>
      <c r="Y48" s="262"/>
      <c r="Z48" s="68" t="s">
        <v>4</v>
      </c>
      <c r="AA48" s="68">
        <f>SUM(AB48:AI48)</f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</row>
    <row r="49" spans="1:35" ht="43.5" customHeight="1" x14ac:dyDescent="0.25">
      <c r="A49" s="46">
        <v>40</v>
      </c>
      <c r="B49" s="189"/>
      <c r="C49" s="265"/>
      <c r="D49" s="181"/>
      <c r="E49" s="68" t="s">
        <v>5</v>
      </c>
      <c r="F49" s="68">
        <f>SUM(G49:N49)</f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127"/>
      <c r="P49" s="69">
        <f t="shared" si="51"/>
        <v>0</v>
      </c>
      <c r="Q49" s="69">
        <f t="shared" si="52"/>
        <v>0</v>
      </c>
      <c r="R49" s="69">
        <f t="shared" si="53"/>
        <v>0</v>
      </c>
      <c r="S49" s="69">
        <f t="shared" si="54"/>
        <v>0</v>
      </c>
      <c r="T49" s="69">
        <f t="shared" si="55"/>
        <v>0</v>
      </c>
      <c r="U49" s="127"/>
      <c r="V49" s="65">
        <v>40</v>
      </c>
      <c r="W49" s="282"/>
      <c r="X49" s="265"/>
      <c r="Y49" s="262"/>
      <c r="Z49" s="68" t="s">
        <v>5</v>
      </c>
      <c r="AA49" s="68">
        <f>SUM(AB49:AI49)</f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</row>
    <row r="50" spans="1:35" ht="15" customHeight="1" x14ac:dyDescent="0.25">
      <c r="A50" s="46">
        <v>41</v>
      </c>
      <c r="B50" s="189"/>
      <c r="C50" s="265"/>
      <c r="D50" s="181"/>
      <c r="E50" s="68" t="s">
        <v>6</v>
      </c>
      <c r="F50" s="68">
        <f>SUM(G50:N50)</f>
        <v>180</v>
      </c>
      <c r="G50" s="68">
        <v>0</v>
      </c>
      <c r="H50" s="68">
        <v>0</v>
      </c>
      <c r="I50" s="68">
        <v>0</v>
      </c>
      <c r="J50" s="130">
        <v>0</v>
      </c>
      <c r="K50" s="130">
        <v>0</v>
      </c>
      <c r="L50" s="130">
        <v>0</v>
      </c>
      <c r="M50" s="130">
        <v>30</v>
      </c>
      <c r="N50" s="130">
        <v>150</v>
      </c>
      <c r="O50" s="127"/>
      <c r="P50" s="69">
        <f t="shared" si="51"/>
        <v>-30</v>
      </c>
      <c r="Q50" s="69">
        <f t="shared" si="52"/>
        <v>0</v>
      </c>
      <c r="R50" s="69">
        <f t="shared" si="53"/>
        <v>0</v>
      </c>
      <c r="S50" s="69">
        <f t="shared" si="54"/>
        <v>-30</v>
      </c>
      <c r="T50" s="69">
        <f t="shared" si="55"/>
        <v>0</v>
      </c>
      <c r="U50" s="127"/>
      <c r="V50" s="65">
        <v>41</v>
      </c>
      <c r="W50" s="282"/>
      <c r="X50" s="265"/>
      <c r="Y50" s="262"/>
      <c r="Z50" s="68" t="s">
        <v>6</v>
      </c>
      <c r="AA50" s="68">
        <f>SUM(AB50:AI50)</f>
        <v>150</v>
      </c>
      <c r="AB50" s="68">
        <v>0</v>
      </c>
      <c r="AC50" s="68">
        <v>0</v>
      </c>
      <c r="AD50" s="68">
        <v>0</v>
      </c>
      <c r="AE50" s="130">
        <v>0</v>
      </c>
      <c r="AF50" s="130">
        <v>0</v>
      </c>
      <c r="AG50" s="130">
        <v>0</v>
      </c>
      <c r="AH50" s="130">
        <v>0</v>
      </c>
      <c r="AI50" s="130">
        <v>150</v>
      </c>
    </row>
    <row r="51" spans="1:35" ht="33" customHeight="1" x14ac:dyDescent="0.25">
      <c r="A51" s="46">
        <v>42</v>
      </c>
      <c r="B51" s="189"/>
      <c r="C51" s="266"/>
      <c r="D51" s="181"/>
      <c r="E51" s="68" t="s">
        <v>55</v>
      </c>
      <c r="F51" s="68">
        <f>SUM(G51:N51)</f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127"/>
      <c r="P51" s="69">
        <f t="shared" si="51"/>
        <v>0</v>
      </c>
      <c r="Q51" s="69">
        <f t="shared" si="52"/>
        <v>0</v>
      </c>
      <c r="R51" s="69">
        <f t="shared" si="53"/>
        <v>0</v>
      </c>
      <c r="S51" s="69">
        <f t="shared" si="54"/>
        <v>0</v>
      </c>
      <c r="T51" s="69">
        <f t="shared" si="55"/>
        <v>0</v>
      </c>
      <c r="U51" s="127"/>
      <c r="V51" s="65">
        <v>42</v>
      </c>
      <c r="W51" s="282"/>
      <c r="X51" s="266"/>
      <c r="Y51" s="263"/>
      <c r="Z51" s="68" t="s">
        <v>55</v>
      </c>
      <c r="AA51" s="68">
        <f>SUM(AB51:AI51)</f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</row>
    <row r="52" spans="1:35" x14ac:dyDescent="0.25">
      <c r="A52" s="46">
        <v>43</v>
      </c>
      <c r="B52" s="181"/>
      <c r="C52" s="264" t="s">
        <v>10</v>
      </c>
      <c r="D52" s="181" t="s">
        <v>59</v>
      </c>
      <c r="E52" s="68" t="s">
        <v>3</v>
      </c>
      <c r="F52" s="68">
        <f>SUM(F53:F56)</f>
        <v>180</v>
      </c>
      <c r="G52" s="68">
        <f t="shared" ref="G52:N52" si="57">SUM(G53:G56)</f>
        <v>0</v>
      </c>
      <c r="H52" s="68">
        <f t="shared" si="57"/>
        <v>0</v>
      </c>
      <c r="I52" s="68">
        <f t="shared" si="57"/>
        <v>0</v>
      </c>
      <c r="J52" s="68">
        <f t="shared" si="57"/>
        <v>0</v>
      </c>
      <c r="K52" s="68">
        <f t="shared" si="57"/>
        <v>0</v>
      </c>
      <c r="L52" s="68">
        <f t="shared" si="57"/>
        <v>0</v>
      </c>
      <c r="M52" s="68">
        <f t="shared" si="57"/>
        <v>30</v>
      </c>
      <c r="N52" s="68">
        <f t="shared" si="57"/>
        <v>150</v>
      </c>
      <c r="O52" s="127"/>
      <c r="P52" s="69">
        <f t="shared" si="51"/>
        <v>-30</v>
      </c>
      <c r="Q52" s="69">
        <f t="shared" si="52"/>
        <v>0</v>
      </c>
      <c r="R52" s="69">
        <f t="shared" si="53"/>
        <v>0</v>
      </c>
      <c r="S52" s="69">
        <f t="shared" si="54"/>
        <v>-30</v>
      </c>
      <c r="T52" s="69">
        <f t="shared" si="55"/>
        <v>0</v>
      </c>
      <c r="U52" s="127"/>
      <c r="V52" s="65">
        <v>43</v>
      </c>
      <c r="W52" s="269"/>
      <c r="X52" s="264" t="s">
        <v>10</v>
      </c>
      <c r="Y52" s="269"/>
      <c r="Z52" s="68" t="s">
        <v>3</v>
      </c>
      <c r="AA52" s="68">
        <f>SUM(AA53:AA56)</f>
        <v>150</v>
      </c>
      <c r="AB52" s="68">
        <f t="shared" ref="AB52:AI52" si="58">SUM(AB53:AB56)</f>
        <v>0</v>
      </c>
      <c r="AC52" s="68">
        <f t="shared" si="58"/>
        <v>0</v>
      </c>
      <c r="AD52" s="68">
        <f t="shared" si="58"/>
        <v>0</v>
      </c>
      <c r="AE52" s="68">
        <f t="shared" si="58"/>
        <v>0</v>
      </c>
      <c r="AF52" s="68">
        <f t="shared" si="58"/>
        <v>0</v>
      </c>
      <c r="AG52" s="68">
        <f t="shared" si="58"/>
        <v>0</v>
      </c>
      <c r="AH52" s="68">
        <f t="shared" si="58"/>
        <v>0</v>
      </c>
      <c r="AI52" s="68">
        <f t="shared" si="58"/>
        <v>150</v>
      </c>
    </row>
    <row r="53" spans="1:35" ht="30.75" customHeight="1" x14ac:dyDescent="0.25">
      <c r="A53" s="46">
        <v>44</v>
      </c>
      <c r="B53" s="181"/>
      <c r="C53" s="265"/>
      <c r="D53" s="181"/>
      <c r="E53" s="68" t="s">
        <v>4</v>
      </c>
      <c r="F53" s="68">
        <f>SUM(G53:N53)</f>
        <v>0</v>
      </c>
      <c r="G53" s="68">
        <f t="shared" ref="G53:N56" si="59">G48</f>
        <v>0</v>
      </c>
      <c r="H53" s="68">
        <f t="shared" si="59"/>
        <v>0</v>
      </c>
      <c r="I53" s="68">
        <f t="shared" si="59"/>
        <v>0</v>
      </c>
      <c r="J53" s="68">
        <f t="shared" si="59"/>
        <v>0</v>
      </c>
      <c r="K53" s="68">
        <f t="shared" si="59"/>
        <v>0</v>
      </c>
      <c r="L53" s="68">
        <f t="shared" si="59"/>
        <v>0</v>
      </c>
      <c r="M53" s="68">
        <f t="shared" si="59"/>
        <v>0</v>
      </c>
      <c r="N53" s="68">
        <f t="shared" si="59"/>
        <v>0</v>
      </c>
      <c r="O53" s="127"/>
      <c r="P53" s="69">
        <f t="shared" si="51"/>
        <v>0</v>
      </c>
      <c r="Q53" s="69">
        <f t="shared" si="52"/>
        <v>0</v>
      </c>
      <c r="R53" s="69">
        <f t="shared" si="53"/>
        <v>0</v>
      </c>
      <c r="S53" s="69">
        <f t="shared" si="54"/>
        <v>0</v>
      </c>
      <c r="T53" s="69">
        <f t="shared" si="55"/>
        <v>0</v>
      </c>
      <c r="U53" s="127"/>
      <c r="V53" s="65">
        <v>44</v>
      </c>
      <c r="W53" s="269"/>
      <c r="X53" s="265"/>
      <c r="Y53" s="269"/>
      <c r="Z53" s="68" t="s">
        <v>4</v>
      </c>
      <c r="AA53" s="68">
        <f>SUM(AB53:AI53)</f>
        <v>0</v>
      </c>
      <c r="AB53" s="68">
        <f t="shared" ref="AB53:AI56" si="60">AB48</f>
        <v>0</v>
      </c>
      <c r="AC53" s="68">
        <f t="shared" si="60"/>
        <v>0</v>
      </c>
      <c r="AD53" s="68">
        <f t="shared" si="60"/>
        <v>0</v>
      </c>
      <c r="AE53" s="68">
        <f t="shared" si="60"/>
        <v>0</v>
      </c>
      <c r="AF53" s="68">
        <f t="shared" si="60"/>
        <v>0</v>
      </c>
      <c r="AG53" s="68">
        <f t="shared" si="60"/>
        <v>0</v>
      </c>
      <c r="AH53" s="68">
        <f t="shared" si="60"/>
        <v>0</v>
      </c>
      <c r="AI53" s="68">
        <f t="shared" si="60"/>
        <v>0</v>
      </c>
    </row>
    <row r="54" spans="1:35" ht="42.75" customHeight="1" x14ac:dyDescent="0.25">
      <c r="A54" s="46">
        <v>45</v>
      </c>
      <c r="B54" s="181"/>
      <c r="C54" s="265"/>
      <c r="D54" s="181"/>
      <c r="E54" s="68" t="s">
        <v>5</v>
      </c>
      <c r="F54" s="68">
        <f>SUM(G54:N54)</f>
        <v>0</v>
      </c>
      <c r="G54" s="68">
        <f t="shared" si="59"/>
        <v>0</v>
      </c>
      <c r="H54" s="68">
        <f t="shared" si="59"/>
        <v>0</v>
      </c>
      <c r="I54" s="68">
        <f t="shared" si="59"/>
        <v>0</v>
      </c>
      <c r="J54" s="68">
        <f t="shared" si="59"/>
        <v>0</v>
      </c>
      <c r="K54" s="68">
        <f t="shared" si="59"/>
        <v>0</v>
      </c>
      <c r="L54" s="68">
        <f t="shared" si="59"/>
        <v>0</v>
      </c>
      <c r="M54" s="68">
        <f t="shared" si="59"/>
        <v>0</v>
      </c>
      <c r="N54" s="68">
        <f t="shared" si="59"/>
        <v>0</v>
      </c>
      <c r="O54" s="127"/>
      <c r="P54" s="69">
        <f t="shared" si="51"/>
        <v>0</v>
      </c>
      <c r="Q54" s="69">
        <f t="shared" si="52"/>
        <v>0</v>
      </c>
      <c r="R54" s="69">
        <f t="shared" si="53"/>
        <v>0</v>
      </c>
      <c r="S54" s="69">
        <f t="shared" si="54"/>
        <v>0</v>
      </c>
      <c r="T54" s="69">
        <f t="shared" si="55"/>
        <v>0</v>
      </c>
      <c r="U54" s="127"/>
      <c r="V54" s="65">
        <v>45</v>
      </c>
      <c r="W54" s="269"/>
      <c r="X54" s="265"/>
      <c r="Y54" s="269"/>
      <c r="Z54" s="68" t="s">
        <v>5</v>
      </c>
      <c r="AA54" s="68">
        <f>SUM(AB54:AI54)</f>
        <v>0</v>
      </c>
      <c r="AB54" s="68">
        <f t="shared" si="60"/>
        <v>0</v>
      </c>
      <c r="AC54" s="68">
        <f t="shared" si="60"/>
        <v>0</v>
      </c>
      <c r="AD54" s="68">
        <f t="shared" si="60"/>
        <v>0</v>
      </c>
      <c r="AE54" s="68">
        <f t="shared" si="60"/>
        <v>0</v>
      </c>
      <c r="AF54" s="68">
        <f t="shared" si="60"/>
        <v>0</v>
      </c>
      <c r="AG54" s="68">
        <f t="shared" si="60"/>
        <v>0</v>
      </c>
      <c r="AH54" s="68">
        <f t="shared" si="60"/>
        <v>0</v>
      </c>
      <c r="AI54" s="68">
        <f t="shared" si="60"/>
        <v>0</v>
      </c>
    </row>
    <row r="55" spans="1:35" ht="16.5" customHeight="1" x14ac:dyDescent="0.25">
      <c r="A55" s="46">
        <v>46</v>
      </c>
      <c r="B55" s="181"/>
      <c r="C55" s="265"/>
      <c r="D55" s="181"/>
      <c r="E55" s="68" t="s">
        <v>6</v>
      </c>
      <c r="F55" s="68">
        <f>SUM(G55:N55)</f>
        <v>180</v>
      </c>
      <c r="G55" s="68">
        <f t="shared" si="59"/>
        <v>0</v>
      </c>
      <c r="H55" s="68">
        <f t="shared" si="59"/>
        <v>0</v>
      </c>
      <c r="I55" s="68">
        <f t="shared" si="59"/>
        <v>0</v>
      </c>
      <c r="J55" s="68">
        <f t="shared" si="59"/>
        <v>0</v>
      </c>
      <c r="K55" s="68">
        <f t="shared" si="59"/>
        <v>0</v>
      </c>
      <c r="L55" s="68">
        <f t="shared" si="59"/>
        <v>0</v>
      </c>
      <c r="M55" s="68">
        <f t="shared" si="59"/>
        <v>30</v>
      </c>
      <c r="N55" s="68">
        <f t="shared" si="59"/>
        <v>150</v>
      </c>
      <c r="O55" s="127"/>
      <c r="P55" s="69">
        <f t="shared" si="51"/>
        <v>-30</v>
      </c>
      <c r="Q55" s="69">
        <f t="shared" si="52"/>
        <v>0</v>
      </c>
      <c r="R55" s="69">
        <f t="shared" si="53"/>
        <v>0</v>
      </c>
      <c r="S55" s="69">
        <f t="shared" si="54"/>
        <v>-30</v>
      </c>
      <c r="T55" s="69">
        <f t="shared" si="55"/>
        <v>0</v>
      </c>
      <c r="U55" s="127"/>
      <c r="V55" s="65">
        <v>46</v>
      </c>
      <c r="W55" s="269"/>
      <c r="X55" s="265"/>
      <c r="Y55" s="269"/>
      <c r="Z55" s="68" t="s">
        <v>6</v>
      </c>
      <c r="AA55" s="68">
        <f>SUM(AB55:AI55)</f>
        <v>150</v>
      </c>
      <c r="AB55" s="68">
        <f t="shared" si="60"/>
        <v>0</v>
      </c>
      <c r="AC55" s="68">
        <f t="shared" si="60"/>
        <v>0</v>
      </c>
      <c r="AD55" s="68">
        <f t="shared" si="60"/>
        <v>0</v>
      </c>
      <c r="AE55" s="68">
        <f t="shared" si="60"/>
        <v>0</v>
      </c>
      <c r="AF55" s="68">
        <f t="shared" si="60"/>
        <v>0</v>
      </c>
      <c r="AG55" s="68">
        <f t="shared" si="60"/>
        <v>0</v>
      </c>
      <c r="AH55" s="68">
        <f t="shared" si="60"/>
        <v>0</v>
      </c>
      <c r="AI55" s="68">
        <f t="shared" si="60"/>
        <v>150</v>
      </c>
    </row>
    <row r="56" spans="1:35" ht="33" customHeight="1" x14ac:dyDescent="0.25">
      <c r="A56" s="46">
        <v>47</v>
      </c>
      <c r="B56" s="181"/>
      <c r="C56" s="266"/>
      <c r="D56" s="181"/>
      <c r="E56" s="68" t="s">
        <v>55</v>
      </c>
      <c r="F56" s="68">
        <f>SUM(G56:N56)</f>
        <v>0</v>
      </c>
      <c r="G56" s="68">
        <f t="shared" si="59"/>
        <v>0</v>
      </c>
      <c r="H56" s="68">
        <f t="shared" si="59"/>
        <v>0</v>
      </c>
      <c r="I56" s="68">
        <f t="shared" si="59"/>
        <v>0</v>
      </c>
      <c r="J56" s="68">
        <f t="shared" si="59"/>
        <v>0</v>
      </c>
      <c r="K56" s="68">
        <f t="shared" si="59"/>
        <v>0</v>
      </c>
      <c r="L56" s="68">
        <f t="shared" si="59"/>
        <v>0</v>
      </c>
      <c r="M56" s="68">
        <f t="shared" si="59"/>
        <v>0</v>
      </c>
      <c r="N56" s="68">
        <f t="shared" si="59"/>
        <v>0</v>
      </c>
      <c r="O56" s="127"/>
      <c r="P56" s="69">
        <f t="shared" si="51"/>
        <v>0</v>
      </c>
      <c r="Q56" s="69">
        <f t="shared" si="52"/>
        <v>0</v>
      </c>
      <c r="R56" s="69">
        <f t="shared" si="53"/>
        <v>0</v>
      </c>
      <c r="S56" s="69">
        <f t="shared" si="54"/>
        <v>0</v>
      </c>
      <c r="T56" s="69">
        <f t="shared" si="55"/>
        <v>0</v>
      </c>
      <c r="U56" s="127"/>
      <c r="V56" s="65">
        <v>47</v>
      </c>
      <c r="W56" s="269"/>
      <c r="X56" s="266"/>
      <c r="Y56" s="269"/>
      <c r="Z56" s="68" t="s">
        <v>55</v>
      </c>
      <c r="AA56" s="68">
        <f>SUM(AB56:AI56)</f>
        <v>0</v>
      </c>
      <c r="AB56" s="68">
        <f t="shared" si="60"/>
        <v>0</v>
      </c>
      <c r="AC56" s="68">
        <f t="shared" si="60"/>
        <v>0</v>
      </c>
      <c r="AD56" s="68">
        <f t="shared" si="60"/>
        <v>0</v>
      </c>
      <c r="AE56" s="68">
        <f t="shared" si="60"/>
        <v>0</v>
      </c>
      <c r="AF56" s="68">
        <f t="shared" si="60"/>
        <v>0</v>
      </c>
      <c r="AG56" s="68">
        <f t="shared" si="60"/>
        <v>0</v>
      </c>
      <c r="AH56" s="68">
        <f t="shared" si="60"/>
        <v>0</v>
      </c>
      <c r="AI56" s="68">
        <f t="shared" si="60"/>
        <v>0</v>
      </c>
    </row>
    <row r="57" spans="1:35" x14ac:dyDescent="0.25">
      <c r="A57" s="46">
        <v>48</v>
      </c>
      <c r="B57" s="194" t="s">
        <v>48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27"/>
      <c r="P57" s="258"/>
      <c r="Q57" s="259"/>
      <c r="R57" s="259"/>
      <c r="S57" s="259"/>
      <c r="T57" s="260"/>
      <c r="U57" s="127"/>
      <c r="V57" s="65">
        <v>48</v>
      </c>
      <c r="W57" s="286" t="s">
        <v>48</v>
      </c>
      <c r="X57" s="287"/>
      <c r="Y57" s="287"/>
      <c r="Z57" s="287"/>
      <c r="AA57" s="287"/>
      <c r="AB57" s="287"/>
      <c r="AC57" s="287"/>
      <c r="AD57" s="287"/>
      <c r="AE57" s="287"/>
      <c r="AF57" s="287"/>
      <c r="AG57" s="287"/>
      <c r="AH57" s="287"/>
      <c r="AI57" s="287"/>
    </row>
    <row r="58" spans="1:35" ht="15" customHeight="1" x14ac:dyDescent="0.25">
      <c r="A58" s="46">
        <v>49</v>
      </c>
      <c r="B58" s="186" t="s">
        <v>37</v>
      </c>
      <c r="C58" s="264" t="s">
        <v>31</v>
      </c>
      <c r="D58" s="176" t="s">
        <v>11</v>
      </c>
      <c r="E58" s="68" t="s">
        <v>3</v>
      </c>
      <c r="F58" s="68">
        <f>SUM(F59:F62)</f>
        <v>111748.5</v>
      </c>
      <c r="G58" s="68">
        <f t="shared" ref="G58:N58" si="61">SUM(G59:G62)</f>
        <v>9496.6</v>
      </c>
      <c r="H58" s="68">
        <f t="shared" si="61"/>
        <v>15159.5</v>
      </c>
      <c r="I58" s="68">
        <f t="shared" si="61"/>
        <v>28659.1</v>
      </c>
      <c r="J58" s="113">
        <f t="shared" si="61"/>
        <v>46363.199999999997</v>
      </c>
      <c r="K58" s="68">
        <f t="shared" si="61"/>
        <v>1000</v>
      </c>
      <c r="L58" s="68">
        <f t="shared" si="61"/>
        <v>2070.1</v>
      </c>
      <c r="M58" s="68">
        <f t="shared" si="61"/>
        <v>1500</v>
      </c>
      <c r="N58" s="68">
        <f t="shared" si="61"/>
        <v>7500</v>
      </c>
      <c r="O58" s="127"/>
      <c r="P58" s="69">
        <f t="shared" ref="P58:P121" si="62">AA58-F58</f>
        <v>99937.4</v>
      </c>
      <c r="Q58" s="69">
        <f t="shared" ref="Q58:Q121" si="63">AF58-K58</f>
        <v>37507.5</v>
      </c>
      <c r="R58" s="69">
        <f t="shared" ref="R58:R121" si="64">AG58-L58</f>
        <v>8429.9</v>
      </c>
      <c r="S58" s="69">
        <f t="shared" ref="S58:S121" si="65">AH58-M58</f>
        <v>9000</v>
      </c>
      <c r="T58" s="69">
        <f t="shared" ref="T58:T121" si="66">AI58-N58</f>
        <v>45000</v>
      </c>
      <c r="U58" s="127"/>
      <c r="V58" s="65">
        <v>49</v>
      </c>
      <c r="W58" s="279" t="s">
        <v>37</v>
      </c>
      <c r="X58" s="264" t="s">
        <v>31</v>
      </c>
      <c r="Y58" s="261" t="s">
        <v>11</v>
      </c>
      <c r="Z58" s="68" t="s">
        <v>3</v>
      </c>
      <c r="AA58" s="68">
        <f>SUM(AA59:AA62)</f>
        <v>211685.9</v>
      </c>
      <c r="AB58" s="68">
        <f t="shared" ref="AB58:AI58" si="67">SUM(AB59:AB62)</f>
        <v>9496.6</v>
      </c>
      <c r="AC58" s="68">
        <f t="shared" si="67"/>
        <v>15159.5</v>
      </c>
      <c r="AD58" s="68">
        <f t="shared" si="67"/>
        <v>28659.1</v>
      </c>
      <c r="AE58" s="68">
        <f t="shared" si="67"/>
        <v>46363.199999999997</v>
      </c>
      <c r="AF58" s="113">
        <f t="shared" si="67"/>
        <v>38507.5</v>
      </c>
      <c r="AG58" s="113">
        <f t="shared" si="67"/>
        <v>10500</v>
      </c>
      <c r="AH58" s="113">
        <f t="shared" si="67"/>
        <v>10500</v>
      </c>
      <c r="AI58" s="113">
        <f t="shared" si="67"/>
        <v>52500</v>
      </c>
    </row>
    <row r="59" spans="1:35" ht="27.75" customHeight="1" x14ac:dyDescent="0.25">
      <c r="A59" s="46">
        <v>50</v>
      </c>
      <c r="B59" s="187"/>
      <c r="C59" s="265"/>
      <c r="D59" s="177"/>
      <c r="E59" s="68" t="s">
        <v>4</v>
      </c>
      <c r="F59" s="68">
        <f>SUM(G59:N59)</f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127"/>
      <c r="P59" s="69">
        <f t="shared" si="62"/>
        <v>0</v>
      </c>
      <c r="Q59" s="69">
        <f t="shared" si="63"/>
        <v>0</v>
      </c>
      <c r="R59" s="69">
        <f t="shared" si="64"/>
        <v>0</v>
      </c>
      <c r="S59" s="69">
        <f t="shared" si="65"/>
        <v>0</v>
      </c>
      <c r="T59" s="69">
        <f t="shared" si="66"/>
        <v>0</v>
      </c>
      <c r="U59" s="127"/>
      <c r="V59" s="65">
        <v>50</v>
      </c>
      <c r="W59" s="280"/>
      <c r="X59" s="265"/>
      <c r="Y59" s="262"/>
      <c r="Z59" s="68" t="s">
        <v>4</v>
      </c>
      <c r="AA59" s="68">
        <f>SUM(AB59:AI59)</f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</row>
    <row r="60" spans="1:35" ht="46.5" customHeight="1" x14ac:dyDescent="0.25">
      <c r="A60" s="46">
        <v>51</v>
      </c>
      <c r="B60" s="187"/>
      <c r="C60" s="265"/>
      <c r="D60" s="177"/>
      <c r="E60" s="68" t="s">
        <v>5</v>
      </c>
      <c r="F60" s="68">
        <f>SUM(G60:N60)</f>
        <v>27164.899999999998</v>
      </c>
      <c r="G60" s="68">
        <v>0</v>
      </c>
      <c r="H60" s="68">
        <v>0</v>
      </c>
      <c r="I60" s="68">
        <v>10000</v>
      </c>
      <c r="J60" s="113">
        <f>14451.3+2713.6</f>
        <v>17164.899999999998</v>
      </c>
      <c r="K60" s="68">
        <v>0</v>
      </c>
      <c r="L60" s="68">
        <v>0</v>
      </c>
      <c r="M60" s="68">
        <v>0</v>
      </c>
      <c r="N60" s="68">
        <v>0</v>
      </c>
      <c r="O60" s="127"/>
      <c r="P60" s="69">
        <f t="shared" si="62"/>
        <v>0</v>
      </c>
      <c r="Q60" s="69">
        <f t="shared" si="63"/>
        <v>0</v>
      </c>
      <c r="R60" s="69">
        <f t="shared" si="64"/>
        <v>0</v>
      </c>
      <c r="S60" s="69">
        <f t="shared" si="65"/>
        <v>0</v>
      </c>
      <c r="T60" s="69">
        <f t="shared" si="66"/>
        <v>0</v>
      </c>
      <c r="U60" s="127"/>
      <c r="V60" s="65">
        <v>51</v>
      </c>
      <c r="W60" s="280"/>
      <c r="X60" s="265"/>
      <c r="Y60" s="262"/>
      <c r="Z60" s="68" t="s">
        <v>5</v>
      </c>
      <c r="AA60" s="68">
        <f>SUM(AB60:AI60)</f>
        <v>27164.899999999998</v>
      </c>
      <c r="AB60" s="68">
        <v>0</v>
      </c>
      <c r="AC60" s="68">
        <v>0</v>
      </c>
      <c r="AD60" s="68">
        <v>10000</v>
      </c>
      <c r="AE60" s="68">
        <f>14451.3+2713.6</f>
        <v>17164.899999999998</v>
      </c>
      <c r="AF60" s="68">
        <v>0</v>
      </c>
      <c r="AG60" s="68">
        <v>0</v>
      </c>
      <c r="AH60" s="68">
        <v>0</v>
      </c>
      <c r="AI60" s="68">
        <v>0</v>
      </c>
    </row>
    <row r="61" spans="1:35" ht="17.25" customHeight="1" x14ac:dyDescent="0.25">
      <c r="A61" s="46">
        <v>52</v>
      </c>
      <c r="B61" s="187"/>
      <c r="C61" s="265"/>
      <c r="D61" s="177"/>
      <c r="E61" s="68" t="s">
        <v>6</v>
      </c>
      <c r="F61" s="68">
        <f>SUM(G61:N61)</f>
        <v>84583.6</v>
      </c>
      <c r="G61" s="68">
        <v>9496.6</v>
      </c>
      <c r="H61" s="68">
        <f>1185.7+8973.8+5000</f>
        <v>15159.5</v>
      </c>
      <c r="I61" s="69">
        <v>18659.099999999999</v>
      </c>
      <c r="J61" s="129">
        <f>22437.7+1907.7+4852.9</f>
        <v>29198.300000000003</v>
      </c>
      <c r="K61" s="69">
        <v>1000</v>
      </c>
      <c r="L61" s="69">
        <v>2070.1</v>
      </c>
      <c r="M61" s="69">
        <v>1500</v>
      </c>
      <c r="N61" s="69">
        <v>7500</v>
      </c>
      <c r="O61" s="127"/>
      <c r="P61" s="69">
        <f>AA61-F61</f>
        <v>99937.4</v>
      </c>
      <c r="Q61" s="69">
        <f t="shared" si="63"/>
        <v>37507.5</v>
      </c>
      <c r="R61" s="69">
        <f t="shared" si="64"/>
        <v>8429.9</v>
      </c>
      <c r="S61" s="69">
        <f t="shared" si="65"/>
        <v>9000</v>
      </c>
      <c r="T61" s="69">
        <f t="shared" si="66"/>
        <v>45000</v>
      </c>
      <c r="U61" s="127"/>
      <c r="V61" s="65">
        <v>52</v>
      </c>
      <c r="W61" s="280"/>
      <c r="X61" s="265"/>
      <c r="Y61" s="262"/>
      <c r="Z61" s="68" t="s">
        <v>6</v>
      </c>
      <c r="AA61" s="68">
        <f>SUM(AB61:AI61)</f>
        <v>184521</v>
      </c>
      <c r="AB61" s="68">
        <v>9496.6</v>
      </c>
      <c r="AC61" s="68">
        <f>1185.7+8973.8+5000</f>
        <v>15159.5</v>
      </c>
      <c r="AD61" s="69">
        <v>18659.099999999999</v>
      </c>
      <c r="AE61" s="69">
        <f>22437.7+1907.7+4852.9</f>
        <v>29198.300000000003</v>
      </c>
      <c r="AF61" s="129">
        <f>24117+1500+1000+4500+4940.5+450+2000</f>
        <v>38507.5</v>
      </c>
      <c r="AG61" s="129">
        <v>10500</v>
      </c>
      <c r="AH61" s="129">
        <v>10500</v>
      </c>
      <c r="AI61" s="129">
        <v>52500</v>
      </c>
    </row>
    <row r="62" spans="1:35" ht="33" customHeight="1" x14ac:dyDescent="0.25">
      <c r="A62" s="46">
        <v>53</v>
      </c>
      <c r="B62" s="187"/>
      <c r="C62" s="265"/>
      <c r="D62" s="185"/>
      <c r="E62" s="68" t="s">
        <v>55</v>
      </c>
      <c r="F62" s="68">
        <f>SUM(G62:N62)</f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127"/>
      <c r="P62" s="69">
        <f t="shared" si="62"/>
        <v>0</v>
      </c>
      <c r="Q62" s="69">
        <f t="shared" si="63"/>
        <v>0</v>
      </c>
      <c r="R62" s="69">
        <f t="shared" si="64"/>
        <v>0</v>
      </c>
      <c r="S62" s="69">
        <f t="shared" si="65"/>
        <v>0</v>
      </c>
      <c r="T62" s="69">
        <f t="shared" si="66"/>
        <v>0</v>
      </c>
      <c r="U62" s="127"/>
      <c r="V62" s="65">
        <v>53</v>
      </c>
      <c r="W62" s="280"/>
      <c r="X62" s="265"/>
      <c r="Y62" s="263"/>
      <c r="Z62" s="68" t="s">
        <v>55</v>
      </c>
      <c r="AA62" s="68">
        <f>SUM(AB62:AI62)</f>
        <v>0</v>
      </c>
      <c r="AB62" s="68">
        <v>0</v>
      </c>
      <c r="AC62" s="68">
        <v>0</v>
      </c>
      <c r="AD62" s="68">
        <v>0</v>
      </c>
      <c r="AE62" s="68">
        <v>0</v>
      </c>
      <c r="AF62" s="68">
        <v>0</v>
      </c>
      <c r="AG62" s="68">
        <v>0</v>
      </c>
      <c r="AH62" s="68">
        <v>0</v>
      </c>
      <c r="AI62" s="68">
        <v>0</v>
      </c>
    </row>
    <row r="63" spans="1:35" ht="17.25" customHeight="1" x14ac:dyDescent="0.25">
      <c r="A63" s="46">
        <v>54</v>
      </c>
      <c r="B63" s="187"/>
      <c r="C63" s="265"/>
      <c r="D63" s="190" t="s">
        <v>12</v>
      </c>
      <c r="E63" s="65" t="s">
        <v>3</v>
      </c>
      <c r="F63" s="68">
        <f>SUM(F64:F67)</f>
        <v>0</v>
      </c>
      <c r="G63" s="68">
        <f>SUM(G64:G67)</f>
        <v>0</v>
      </c>
      <c r="H63" s="68">
        <f>SUM(H64:H67)</f>
        <v>0</v>
      </c>
      <c r="I63" s="68">
        <f t="shared" ref="I63:N63" si="68">SUM(I64:I67)</f>
        <v>0</v>
      </c>
      <c r="J63" s="68">
        <f t="shared" si="68"/>
        <v>0</v>
      </c>
      <c r="K63" s="68">
        <f t="shared" si="68"/>
        <v>0</v>
      </c>
      <c r="L63" s="68">
        <f t="shared" si="68"/>
        <v>0</v>
      </c>
      <c r="M63" s="68">
        <f t="shared" si="68"/>
        <v>0</v>
      </c>
      <c r="N63" s="68">
        <f t="shared" si="68"/>
        <v>0</v>
      </c>
      <c r="O63" s="127"/>
      <c r="P63" s="69">
        <f t="shared" si="62"/>
        <v>0</v>
      </c>
      <c r="Q63" s="69">
        <f t="shared" si="63"/>
        <v>0</v>
      </c>
      <c r="R63" s="69">
        <f t="shared" si="64"/>
        <v>0</v>
      </c>
      <c r="S63" s="69">
        <f t="shared" si="65"/>
        <v>0</v>
      </c>
      <c r="T63" s="69">
        <f t="shared" si="66"/>
        <v>0</v>
      </c>
      <c r="U63" s="127"/>
      <c r="V63" s="65">
        <v>54</v>
      </c>
      <c r="W63" s="280"/>
      <c r="X63" s="265"/>
      <c r="Y63" s="268" t="s">
        <v>12</v>
      </c>
      <c r="Z63" s="65" t="s">
        <v>3</v>
      </c>
      <c r="AA63" s="68">
        <f>SUM(AA64:AA67)</f>
        <v>0</v>
      </c>
      <c r="AB63" s="68">
        <f>SUM(AB64:AB67)</f>
        <v>0</v>
      </c>
      <c r="AC63" s="68">
        <f>SUM(AC64:AC67)</f>
        <v>0</v>
      </c>
      <c r="AD63" s="68">
        <f t="shared" ref="AD63:AI63" si="69">SUM(AD64:AD67)</f>
        <v>0</v>
      </c>
      <c r="AE63" s="68">
        <f t="shared" si="69"/>
        <v>0</v>
      </c>
      <c r="AF63" s="68">
        <f t="shared" si="69"/>
        <v>0</v>
      </c>
      <c r="AG63" s="68">
        <f t="shared" si="69"/>
        <v>0</v>
      </c>
      <c r="AH63" s="68">
        <f t="shared" si="69"/>
        <v>0</v>
      </c>
      <c r="AI63" s="68">
        <f t="shared" si="69"/>
        <v>0</v>
      </c>
    </row>
    <row r="64" spans="1:35" ht="31.5" customHeight="1" x14ac:dyDescent="0.25">
      <c r="A64" s="46">
        <v>55</v>
      </c>
      <c r="B64" s="187"/>
      <c r="C64" s="265"/>
      <c r="D64" s="190"/>
      <c r="E64" s="65" t="s">
        <v>4</v>
      </c>
      <c r="F64" s="68">
        <f>SUM(G64:N64)</f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127"/>
      <c r="P64" s="69">
        <f t="shared" si="62"/>
        <v>0</v>
      </c>
      <c r="Q64" s="69">
        <f t="shared" si="63"/>
        <v>0</v>
      </c>
      <c r="R64" s="69">
        <f t="shared" si="64"/>
        <v>0</v>
      </c>
      <c r="S64" s="69">
        <f t="shared" si="65"/>
        <v>0</v>
      </c>
      <c r="T64" s="69">
        <f t="shared" si="66"/>
        <v>0</v>
      </c>
      <c r="U64" s="127"/>
      <c r="V64" s="65">
        <v>55</v>
      </c>
      <c r="W64" s="280"/>
      <c r="X64" s="265"/>
      <c r="Y64" s="268"/>
      <c r="Z64" s="65" t="s">
        <v>4</v>
      </c>
      <c r="AA64" s="68">
        <f>SUM(AB64:AI64)</f>
        <v>0</v>
      </c>
      <c r="AB64" s="65">
        <v>0</v>
      </c>
      <c r="AC64" s="65">
        <v>0</v>
      </c>
      <c r="AD64" s="65">
        <v>0</v>
      </c>
      <c r="AE64" s="65">
        <v>0</v>
      </c>
      <c r="AF64" s="65">
        <v>0</v>
      </c>
      <c r="AG64" s="65">
        <v>0</v>
      </c>
      <c r="AH64" s="65">
        <v>0</v>
      </c>
      <c r="AI64" s="65">
        <v>0</v>
      </c>
    </row>
    <row r="65" spans="1:35" ht="43.5" customHeight="1" x14ac:dyDescent="0.25">
      <c r="A65" s="46">
        <v>56</v>
      </c>
      <c r="B65" s="187"/>
      <c r="C65" s="265"/>
      <c r="D65" s="190"/>
      <c r="E65" s="65" t="s">
        <v>5</v>
      </c>
      <c r="F65" s="68">
        <f>SUM(G65:N65)</f>
        <v>0</v>
      </c>
      <c r="G65" s="131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127"/>
      <c r="P65" s="69">
        <f t="shared" si="62"/>
        <v>0</v>
      </c>
      <c r="Q65" s="69">
        <f t="shared" si="63"/>
        <v>0</v>
      </c>
      <c r="R65" s="69">
        <f t="shared" si="64"/>
        <v>0</v>
      </c>
      <c r="S65" s="69">
        <f t="shared" si="65"/>
        <v>0</v>
      </c>
      <c r="T65" s="69">
        <f t="shared" si="66"/>
        <v>0</v>
      </c>
      <c r="U65" s="127"/>
      <c r="V65" s="65">
        <v>56</v>
      </c>
      <c r="W65" s="280"/>
      <c r="X65" s="265"/>
      <c r="Y65" s="268"/>
      <c r="Z65" s="65" t="s">
        <v>5</v>
      </c>
      <c r="AA65" s="68">
        <f>SUM(AB65:AI65)</f>
        <v>0</v>
      </c>
      <c r="AB65" s="131">
        <v>0</v>
      </c>
      <c r="AC65" s="65">
        <v>0</v>
      </c>
      <c r="AD65" s="65">
        <v>0</v>
      </c>
      <c r="AE65" s="65">
        <v>0</v>
      </c>
      <c r="AF65" s="65">
        <v>0</v>
      </c>
      <c r="AG65" s="65">
        <v>0</v>
      </c>
      <c r="AH65" s="65">
        <v>0</v>
      </c>
      <c r="AI65" s="65">
        <v>0</v>
      </c>
    </row>
    <row r="66" spans="1:35" ht="17.25" customHeight="1" x14ac:dyDescent="0.25">
      <c r="A66" s="46">
        <v>57</v>
      </c>
      <c r="B66" s="187"/>
      <c r="C66" s="265"/>
      <c r="D66" s="190"/>
      <c r="E66" s="65" t="s">
        <v>6</v>
      </c>
      <c r="F66" s="68">
        <f>SUM(G66:N66)</f>
        <v>0</v>
      </c>
      <c r="G66" s="65">
        <v>0</v>
      </c>
      <c r="H66" s="131">
        <v>0</v>
      </c>
      <c r="I66" s="65">
        <v>0</v>
      </c>
      <c r="J66" s="68">
        <v>0</v>
      </c>
      <c r="K66" s="65">
        <v>0</v>
      </c>
      <c r="L66" s="65">
        <v>0</v>
      </c>
      <c r="M66" s="65">
        <v>0</v>
      </c>
      <c r="N66" s="65">
        <v>0</v>
      </c>
      <c r="O66" s="127"/>
      <c r="P66" s="69">
        <f t="shared" si="62"/>
        <v>0</v>
      </c>
      <c r="Q66" s="69">
        <f t="shared" si="63"/>
        <v>0</v>
      </c>
      <c r="R66" s="69">
        <f t="shared" si="64"/>
        <v>0</v>
      </c>
      <c r="S66" s="69">
        <f t="shared" si="65"/>
        <v>0</v>
      </c>
      <c r="T66" s="69">
        <f t="shared" si="66"/>
        <v>0</v>
      </c>
      <c r="U66" s="127"/>
      <c r="V66" s="65">
        <v>57</v>
      </c>
      <c r="W66" s="280"/>
      <c r="X66" s="265"/>
      <c r="Y66" s="268"/>
      <c r="Z66" s="65" t="s">
        <v>6</v>
      </c>
      <c r="AA66" s="68">
        <f>SUM(AB66:AI66)</f>
        <v>0</v>
      </c>
      <c r="AB66" s="65">
        <v>0</v>
      </c>
      <c r="AC66" s="131">
        <v>0</v>
      </c>
      <c r="AD66" s="65">
        <v>0</v>
      </c>
      <c r="AE66" s="68">
        <v>0</v>
      </c>
      <c r="AF66" s="65">
        <v>0</v>
      </c>
      <c r="AG66" s="65">
        <v>0</v>
      </c>
      <c r="AH66" s="65">
        <v>0</v>
      </c>
      <c r="AI66" s="65">
        <v>0</v>
      </c>
    </row>
    <row r="67" spans="1:35" ht="28.5" customHeight="1" x14ac:dyDescent="0.25">
      <c r="A67" s="46">
        <v>58</v>
      </c>
      <c r="B67" s="187"/>
      <c r="C67" s="265"/>
      <c r="D67" s="190"/>
      <c r="E67" s="68" t="s">
        <v>55</v>
      </c>
      <c r="F67" s="68">
        <f>SUM(G67:N67)</f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127"/>
      <c r="P67" s="69">
        <f t="shared" si="62"/>
        <v>0</v>
      </c>
      <c r="Q67" s="69">
        <f t="shared" si="63"/>
        <v>0</v>
      </c>
      <c r="R67" s="69">
        <f t="shared" si="64"/>
        <v>0</v>
      </c>
      <c r="S67" s="69">
        <f t="shared" si="65"/>
        <v>0</v>
      </c>
      <c r="T67" s="69">
        <f t="shared" si="66"/>
        <v>0</v>
      </c>
      <c r="U67" s="127"/>
      <c r="V67" s="65">
        <v>58</v>
      </c>
      <c r="W67" s="280"/>
      <c r="X67" s="265"/>
      <c r="Y67" s="268"/>
      <c r="Z67" s="68" t="s">
        <v>55</v>
      </c>
      <c r="AA67" s="68">
        <f>SUM(AB67:AI67)</f>
        <v>0</v>
      </c>
      <c r="AB67" s="65">
        <v>0</v>
      </c>
      <c r="AC67" s="65">
        <v>0</v>
      </c>
      <c r="AD67" s="65">
        <v>0</v>
      </c>
      <c r="AE67" s="65">
        <v>0</v>
      </c>
      <c r="AF67" s="65">
        <v>0</v>
      </c>
      <c r="AG67" s="65">
        <v>0</v>
      </c>
      <c r="AH67" s="65">
        <v>0</v>
      </c>
      <c r="AI67" s="65">
        <v>0</v>
      </c>
    </row>
    <row r="68" spans="1:35" ht="17.25" customHeight="1" x14ac:dyDescent="0.25">
      <c r="A68" s="46">
        <v>59</v>
      </c>
      <c r="B68" s="187"/>
      <c r="C68" s="265"/>
      <c r="D68" s="190" t="s">
        <v>58</v>
      </c>
      <c r="E68" s="65" t="s">
        <v>3</v>
      </c>
      <c r="F68" s="68">
        <f>SUM(F69:F72)</f>
        <v>1000</v>
      </c>
      <c r="G68" s="68">
        <f>SUM(G69:G72)</f>
        <v>500</v>
      </c>
      <c r="H68" s="68">
        <f>SUM(H69:H72)</f>
        <v>500</v>
      </c>
      <c r="I68" s="68">
        <f t="shared" ref="I68:N68" si="70">SUM(I69:I72)</f>
        <v>0</v>
      </c>
      <c r="J68" s="68">
        <f t="shared" si="70"/>
        <v>0</v>
      </c>
      <c r="K68" s="68">
        <f t="shared" si="70"/>
        <v>0</v>
      </c>
      <c r="L68" s="68">
        <f t="shared" si="70"/>
        <v>0</v>
      </c>
      <c r="M68" s="68">
        <f t="shared" si="70"/>
        <v>0</v>
      </c>
      <c r="N68" s="68">
        <f t="shared" si="70"/>
        <v>0</v>
      </c>
      <c r="O68" s="127"/>
      <c r="P68" s="69">
        <f t="shared" si="62"/>
        <v>0</v>
      </c>
      <c r="Q68" s="69">
        <f t="shared" si="63"/>
        <v>0</v>
      </c>
      <c r="R68" s="69">
        <f t="shared" si="64"/>
        <v>0</v>
      </c>
      <c r="S68" s="69">
        <f t="shared" si="65"/>
        <v>0</v>
      </c>
      <c r="T68" s="69">
        <f t="shared" si="66"/>
        <v>0</v>
      </c>
      <c r="U68" s="127"/>
      <c r="V68" s="65">
        <v>59</v>
      </c>
      <c r="W68" s="280"/>
      <c r="X68" s="265"/>
      <c r="Y68" s="268" t="s">
        <v>58</v>
      </c>
      <c r="Z68" s="65" t="s">
        <v>3</v>
      </c>
      <c r="AA68" s="68">
        <f>SUM(AA69:AA72)</f>
        <v>1000</v>
      </c>
      <c r="AB68" s="68">
        <f>SUM(AB69:AB72)</f>
        <v>500</v>
      </c>
      <c r="AC68" s="68">
        <f>SUM(AC69:AC72)</f>
        <v>500</v>
      </c>
      <c r="AD68" s="68">
        <f t="shared" ref="AD68:AI68" si="71">SUM(AD69:AD72)</f>
        <v>0</v>
      </c>
      <c r="AE68" s="68">
        <f t="shared" si="71"/>
        <v>0</v>
      </c>
      <c r="AF68" s="68">
        <f t="shared" si="71"/>
        <v>0</v>
      </c>
      <c r="AG68" s="68">
        <f t="shared" si="71"/>
        <v>0</v>
      </c>
      <c r="AH68" s="68">
        <f t="shared" si="71"/>
        <v>0</v>
      </c>
      <c r="AI68" s="68">
        <f t="shared" si="71"/>
        <v>0</v>
      </c>
    </row>
    <row r="69" spans="1:35" ht="26.25" customHeight="1" x14ac:dyDescent="0.25">
      <c r="A69" s="46">
        <v>60</v>
      </c>
      <c r="B69" s="187"/>
      <c r="C69" s="265"/>
      <c r="D69" s="190"/>
      <c r="E69" s="65" t="s">
        <v>4</v>
      </c>
      <c r="F69" s="68">
        <f>SUM(G69:N69)</f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127"/>
      <c r="P69" s="69">
        <f t="shared" si="62"/>
        <v>0</v>
      </c>
      <c r="Q69" s="69">
        <f t="shared" si="63"/>
        <v>0</v>
      </c>
      <c r="R69" s="69">
        <f t="shared" si="64"/>
        <v>0</v>
      </c>
      <c r="S69" s="69">
        <f t="shared" si="65"/>
        <v>0</v>
      </c>
      <c r="T69" s="69">
        <f t="shared" si="66"/>
        <v>0</v>
      </c>
      <c r="U69" s="127"/>
      <c r="V69" s="65">
        <v>60</v>
      </c>
      <c r="W69" s="280"/>
      <c r="X69" s="265"/>
      <c r="Y69" s="268"/>
      <c r="Z69" s="65" t="s">
        <v>4</v>
      </c>
      <c r="AA69" s="68">
        <f>SUM(AB69:AI69)</f>
        <v>0</v>
      </c>
      <c r="AB69" s="65">
        <v>0</v>
      </c>
      <c r="AC69" s="65">
        <v>0</v>
      </c>
      <c r="AD69" s="65">
        <v>0</v>
      </c>
      <c r="AE69" s="65">
        <v>0</v>
      </c>
      <c r="AF69" s="65">
        <v>0</v>
      </c>
      <c r="AG69" s="65">
        <v>0</v>
      </c>
      <c r="AH69" s="65">
        <v>0</v>
      </c>
      <c r="AI69" s="65">
        <v>0</v>
      </c>
    </row>
    <row r="70" spans="1:35" ht="39.75" customHeight="1" x14ac:dyDescent="0.25">
      <c r="A70" s="46">
        <v>61</v>
      </c>
      <c r="B70" s="187"/>
      <c r="C70" s="265"/>
      <c r="D70" s="190"/>
      <c r="E70" s="65" t="s">
        <v>5</v>
      </c>
      <c r="F70" s="68">
        <f>SUM(G70:N70)</f>
        <v>500</v>
      </c>
      <c r="G70" s="131">
        <v>500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127"/>
      <c r="P70" s="69">
        <f t="shared" si="62"/>
        <v>0</v>
      </c>
      <c r="Q70" s="69">
        <f t="shared" si="63"/>
        <v>0</v>
      </c>
      <c r="R70" s="69">
        <f t="shared" si="64"/>
        <v>0</v>
      </c>
      <c r="S70" s="69">
        <f t="shared" si="65"/>
        <v>0</v>
      </c>
      <c r="T70" s="69">
        <f t="shared" si="66"/>
        <v>0</v>
      </c>
      <c r="U70" s="127"/>
      <c r="V70" s="65">
        <v>61</v>
      </c>
      <c r="W70" s="280"/>
      <c r="X70" s="265"/>
      <c r="Y70" s="268"/>
      <c r="Z70" s="65" t="s">
        <v>5</v>
      </c>
      <c r="AA70" s="68">
        <f>SUM(AB70:AI70)</f>
        <v>500</v>
      </c>
      <c r="AB70" s="131">
        <v>500</v>
      </c>
      <c r="AC70" s="65">
        <v>0</v>
      </c>
      <c r="AD70" s="65">
        <v>0</v>
      </c>
      <c r="AE70" s="65">
        <v>0</v>
      </c>
      <c r="AF70" s="65">
        <v>0</v>
      </c>
      <c r="AG70" s="65">
        <v>0</v>
      </c>
      <c r="AH70" s="65">
        <v>0</v>
      </c>
      <c r="AI70" s="65">
        <v>0</v>
      </c>
    </row>
    <row r="71" spans="1:35" ht="17.25" customHeight="1" x14ac:dyDescent="0.25">
      <c r="A71" s="46">
        <v>62</v>
      </c>
      <c r="B71" s="187"/>
      <c r="C71" s="265"/>
      <c r="D71" s="190"/>
      <c r="E71" s="65" t="s">
        <v>6</v>
      </c>
      <c r="F71" s="68">
        <f>SUM(G71:N71)</f>
        <v>500</v>
      </c>
      <c r="G71" s="65">
        <v>0</v>
      </c>
      <c r="H71" s="131">
        <v>500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127"/>
      <c r="P71" s="69">
        <f t="shared" si="62"/>
        <v>0</v>
      </c>
      <c r="Q71" s="69">
        <f t="shared" si="63"/>
        <v>0</v>
      </c>
      <c r="R71" s="69">
        <f t="shared" si="64"/>
        <v>0</v>
      </c>
      <c r="S71" s="69">
        <f t="shared" si="65"/>
        <v>0</v>
      </c>
      <c r="T71" s="69">
        <f t="shared" si="66"/>
        <v>0</v>
      </c>
      <c r="U71" s="127"/>
      <c r="V71" s="65">
        <v>62</v>
      </c>
      <c r="W71" s="280"/>
      <c r="X71" s="265"/>
      <c r="Y71" s="268"/>
      <c r="Z71" s="65" t="s">
        <v>6</v>
      </c>
      <c r="AA71" s="68">
        <f>SUM(AB71:AI71)</f>
        <v>500</v>
      </c>
      <c r="AB71" s="65">
        <v>0</v>
      </c>
      <c r="AC71" s="131">
        <v>500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</row>
    <row r="72" spans="1:35" ht="26.25" customHeight="1" x14ac:dyDescent="0.25">
      <c r="A72" s="46">
        <v>63</v>
      </c>
      <c r="B72" s="188"/>
      <c r="C72" s="266"/>
      <c r="D72" s="190"/>
      <c r="E72" s="68" t="s">
        <v>55</v>
      </c>
      <c r="F72" s="68">
        <f>SUM(G72:N72)</f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127"/>
      <c r="P72" s="69">
        <f t="shared" si="62"/>
        <v>0</v>
      </c>
      <c r="Q72" s="69">
        <f t="shared" si="63"/>
        <v>0</v>
      </c>
      <c r="R72" s="69">
        <f t="shared" si="64"/>
        <v>0</v>
      </c>
      <c r="S72" s="69">
        <f t="shared" si="65"/>
        <v>0</v>
      </c>
      <c r="T72" s="69">
        <f t="shared" si="66"/>
        <v>0</v>
      </c>
      <c r="U72" s="127"/>
      <c r="V72" s="65">
        <v>63</v>
      </c>
      <c r="W72" s="281"/>
      <c r="X72" s="266"/>
      <c r="Y72" s="268"/>
      <c r="Z72" s="68" t="s">
        <v>55</v>
      </c>
      <c r="AA72" s="68">
        <f>SUM(AB72:AI72)</f>
        <v>0</v>
      </c>
      <c r="AB72" s="65">
        <v>0</v>
      </c>
      <c r="AC72" s="65">
        <v>0</v>
      </c>
      <c r="AD72" s="65">
        <v>0</v>
      </c>
      <c r="AE72" s="65">
        <v>0</v>
      </c>
      <c r="AF72" s="65">
        <v>0</v>
      </c>
      <c r="AG72" s="65">
        <v>0</v>
      </c>
      <c r="AH72" s="65">
        <v>0</v>
      </c>
      <c r="AI72" s="65">
        <v>0</v>
      </c>
    </row>
    <row r="73" spans="1:35" ht="17.25" customHeight="1" x14ac:dyDescent="0.25">
      <c r="A73" s="46">
        <v>64</v>
      </c>
      <c r="B73" s="190"/>
      <c r="C73" s="283" t="s">
        <v>53</v>
      </c>
      <c r="D73" s="190" t="s">
        <v>7</v>
      </c>
      <c r="E73" s="65" t="s">
        <v>3</v>
      </c>
      <c r="F73" s="68">
        <f>SUM(F74:F77)</f>
        <v>112748.5</v>
      </c>
      <c r="G73" s="68">
        <f t="shared" ref="G73:N73" si="72">SUM(G74:G77)</f>
        <v>9996.6</v>
      </c>
      <c r="H73" s="68">
        <f t="shared" si="72"/>
        <v>15659.5</v>
      </c>
      <c r="I73" s="68">
        <f t="shared" si="72"/>
        <v>28659.1</v>
      </c>
      <c r="J73" s="113">
        <f t="shared" si="72"/>
        <v>46363.199999999997</v>
      </c>
      <c r="K73" s="68">
        <f t="shared" si="72"/>
        <v>1000</v>
      </c>
      <c r="L73" s="68">
        <f t="shared" si="72"/>
        <v>2070.1</v>
      </c>
      <c r="M73" s="68">
        <f t="shared" si="72"/>
        <v>1500</v>
      </c>
      <c r="N73" s="68">
        <f t="shared" si="72"/>
        <v>7500</v>
      </c>
      <c r="O73" s="127"/>
      <c r="P73" s="69">
        <f t="shared" si="62"/>
        <v>99937.4</v>
      </c>
      <c r="Q73" s="69">
        <f t="shared" si="63"/>
        <v>37507.5</v>
      </c>
      <c r="R73" s="69">
        <f t="shared" si="64"/>
        <v>8429.9</v>
      </c>
      <c r="S73" s="69">
        <f t="shared" si="65"/>
        <v>9000</v>
      </c>
      <c r="T73" s="69">
        <f t="shared" si="66"/>
        <v>45000</v>
      </c>
      <c r="U73" s="127"/>
      <c r="V73" s="65">
        <v>64</v>
      </c>
      <c r="W73" s="268"/>
      <c r="X73" s="283" t="s">
        <v>53</v>
      </c>
      <c r="Y73" s="268" t="s">
        <v>7</v>
      </c>
      <c r="Z73" s="65" t="s">
        <v>3</v>
      </c>
      <c r="AA73" s="68">
        <f>SUM(AA74:AA77)</f>
        <v>212685.9</v>
      </c>
      <c r="AB73" s="68">
        <f t="shared" ref="AB73:AI73" si="73">SUM(AB74:AB77)</f>
        <v>9996.6</v>
      </c>
      <c r="AC73" s="68">
        <f t="shared" si="73"/>
        <v>15659.5</v>
      </c>
      <c r="AD73" s="68">
        <f t="shared" si="73"/>
        <v>28659.1</v>
      </c>
      <c r="AE73" s="68">
        <f t="shared" si="73"/>
        <v>46363.199999999997</v>
      </c>
      <c r="AF73" s="113">
        <f t="shared" si="73"/>
        <v>38507.5</v>
      </c>
      <c r="AG73" s="113">
        <f t="shared" si="73"/>
        <v>10500</v>
      </c>
      <c r="AH73" s="113">
        <f t="shared" si="73"/>
        <v>10500</v>
      </c>
      <c r="AI73" s="113">
        <f t="shared" si="73"/>
        <v>52500</v>
      </c>
    </row>
    <row r="74" spans="1:35" ht="27" customHeight="1" x14ac:dyDescent="0.25">
      <c r="A74" s="46">
        <v>65</v>
      </c>
      <c r="B74" s="190"/>
      <c r="C74" s="284"/>
      <c r="D74" s="190"/>
      <c r="E74" s="65" t="s">
        <v>4</v>
      </c>
      <c r="F74" s="68">
        <f>SUM(G74:N74)</f>
        <v>0</v>
      </c>
      <c r="G74" s="68">
        <f>G69+G59</f>
        <v>0</v>
      </c>
      <c r="H74" s="68">
        <f>H69+H59</f>
        <v>0</v>
      </c>
      <c r="I74" s="68">
        <f t="shared" ref="I74:N74" si="74">I69+I59</f>
        <v>0</v>
      </c>
      <c r="J74" s="68">
        <f t="shared" si="74"/>
        <v>0</v>
      </c>
      <c r="K74" s="68">
        <f t="shared" si="74"/>
        <v>0</v>
      </c>
      <c r="L74" s="68">
        <f t="shared" si="74"/>
        <v>0</v>
      </c>
      <c r="M74" s="68">
        <f t="shared" si="74"/>
        <v>0</v>
      </c>
      <c r="N74" s="68">
        <f t="shared" si="74"/>
        <v>0</v>
      </c>
      <c r="O74" s="127"/>
      <c r="P74" s="69">
        <f t="shared" si="62"/>
        <v>0</v>
      </c>
      <c r="Q74" s="69">
        <f t="shared" si="63"/>
        <v>0</v>
      </c>
      <c r="R74" s="69">
        <f t="shared" si="64"/>
        <v>0</v>
      </c>
      <c r="S74" s="69">
        <f t="shared" si="65"/>
        <v>0</v>
      </c>
      <c r="T74" s="69">
        <f t="shared" si="66"/>
        <v>0</v>
      </c>
      <c r="U74" s="127"/>
      <c r="V74" s="65">
        <v>65</v>
      </c>
      <c r="W74" s="268"/>
      <c r="X74" s="284"/>
      <c r="Y74" s="268"/>
      <c r="Z74" s="65" t="s">
        <v>4</v>
      </c>
      <c r="AA74" s="68">
        <f>SUM(AB74:AI74)</f>
        <v>0</v>
      </c>
      <c r="AB74" s="68">
        <f>AB69+AB59</f>
        <v>0</v>
      </c>
      <c r="AC74" s="68">
        <f>AC69+AC59</f>
        <v>0</v>
      </c>
      <c r="AD74" s="68">
        <f t="shared" ref="AD74:AI74" si="75">AD69+AD59</f>
        <v>0</v>
      </c>
      <c r="AE74" s="68">
        <f t="shared" si="75"/>
        <v>0</v>
      </c>
      <c r="AF74" s="68">
        <f t="shared" si="75"/>
        <v>0</v>
      </c>
      <c r="AG74" s="68">
        <f t="shared" si="75"/>
        <v>0</v>
      </c>
      <c r="AH74" s="68">
        <f t="shared" si="75"/>
        <v>0</v>
      </c>
      <c r="AI74" s="68">
        <f t="shared" si="75"/>
        <v>0</v>
      </c>
    </row>
    <row r="75" spans="1:35" ht="41.25" customHeight="1" x14ac:dyDescent="0.25">
      <c r="A75" s="46">
        <v>66</v>
      </c>
      <c r="B75" s="190"/>
      <c r="C75" s="284"/>
      <c r="D75" s="190"/>
      <c r="E75" s="65" t="s">
        <v>5</v>
      </c>
      <c r="F75" s="68">
        <f>SUM(G75:N75)</f>
        <v>27664.899999999998</v>
      </c>
      <c r="G75" s="68">
        <f>G70+G65+G60</f>
        <v>500</v>
      </c>
      <c r="H75" s="68">
        <f t="shared" ref="H75:N76" si="76">H70+H65+H60</f>
        <v>0</v>
      </c>
      <c r="I75" s="68">
        <f t="shared" si="76"/>
        <v>10000</v>
      </c>
      <c r="J75" s="113">
        <f t="shared" si="76"/>
        <v>17164.899999999998</v>
      </c>
      <c r="K75" s="68">
        <f t="shared" si="76"/>
        <v>0</v>
      </c>
      <c r="L75" s="68">
        <f t="shared" si="76"/>
        <v>0</v>
      </c>
      <c r="M75" s="68">
        <f t="shared" si="76"/>
        <v>0</v>
      </c>
      <c r="N75" s="68">
        <f t="shared" si="76"/>
        <v>0</v>
      </c>
      <c r="O75" s="127"/>
      <c r="P75" s="69">
        <f t="shared" si="62"/>
        <v>0</v>
      </c>
      <c r="Q75" s="69">
        <f t="shared" si="63"/>
        <v>0</v>
      </c>
      <c r="R75" s="69">
        <f t="shared" si="64"/>
        <v>0</v>
      </c>
      <c r="S75" s="69">
        <f t="shared" si="65"/>
        <v>0</v>
      </c>
      <c r="T75" s="69">
        <f t="shared" si="66"/>
        <v>0</v>
      </c>
      <c r="U75" s="127"/>
      <c r="V75" s="65">
        <v>66</v>
      </c>
      <c r="W75" s="268"/>
      <c r="X75" s="284"/>
      <c r="Y75" s="268"/>
      <c r="Z75" s="65" t="s">
        <v>5</v>
      </c>
      <c r="AA75" s="68">
        <f>SUM(AB75:AI75)</f>
        <v>27664.899999999998</v>
      </c>
      <c r="AB75" s="68">
        <f>AB70+AB65+AB60</f>
        <v>500</v>
      </c>
      <c r="AC75" s="68">
        <f t="shared" ref="AC75:AI76" si="77">AC70+AC65+AC60</f>
        <v>0</v>
      </c>
      <c r="AD75" s="68">
        <f t="shared" si="77"/>
        <v>10000</v>
      </c>
      <c r="AE75" s="68">
        <f t="shared" si="77"/>
        <v>17164.899999999998</v>
      </c>
      <c r="AF75" s="68">
        <f t="shared" si="77"/>
        <v>0</v>
      </c>
      <c r="AG75" s="68">
        <f t="shared" si="77"/>
        <v>0</v>
      </c>
      <c r="AH75" s="68">
        <f t="shared" si="77"/>
        <v>0</v>
      </c>
      <c r="AI75" s="68">
        <f t="shared" si="77"/>
        <v>0</v>
      </c>
    </row>
    <row r="76" spans="1:35" ht="17.25" customHeight="1" x14ac:dyDescent="0.25">
      <c r="A76" s="46">
        <v>67</v>
      </c>
      <c r="B76" s="190"/>
      <c r="C76" s="284"/>
      <c r="D76" s="190"/>
      <c r="E76" s="65" t="s">
        <v>6</v>
      </c>
      <c r="F76" s="68">
        <f>SUM(G76:N76)</f>
        <v>85083.6</v>
      </c>
      <c r="G76" s="68">
        <f>G71+G66+G61</f>
        <v>9496.6</v>
      </c>
      <c r="H76" s="68">
        <f>H71+H66+H61</f>
        <v>15659.5</v>
      </c>
      <c r="I76" s="68">
        <f t="shared" si="76"/>
        <v>18659.099999999999</v>
      </c>
      <c r="J76" s="113">
        <f t="shared" si="76"/>
        <v>29198.300000000003</v>
      </c>
      <c r="K76" s="68">
        <f t="shared" si="76"/>
        <v>1000</v>
      </c>
      <c r="L76" s="68">
        <f t="shared" si="76"/>
        <v>2070.1</v>
      </c>
      <c r="M76" s="68">
        <f t="shared" si="76"/>
        <v>1500</v>
      </c>
      <c r="N76" s="68">
        <f t="shared" si="76"/>
        <v>7500</v>
      </c>
      <c r="O76" s="127"/>
      <c r="P76" s="69">
        <f t="shared" si="62"/>
        <v>99937.4</v>
      </c>
      <c r="Q76" s="69">
        <f t="shared" si="63"/>
        <v>37507.5</v>
      </c>
      <c r="R76" s="69">
        <f t="shared" si="64"/>
        <v>8429.9</v>
      </c>
      <c r="S76" s="69">
        <f t="shared" si="65"/>
        <v>9000</v>
      </c>
      <c r="T76" s="69">
        <f t="shared" si="66"/>
        <v>45000</v>
      </c>
      <c r="U76" s="127"/>
      <c r="V76" s="65">
        <v>67</v>
      </c>
      <c r="W76" s="268"/>
      <c r="X76" s="284"/>
      <c r="Y76" s="268"/>
      <c r="Z76" s="65" t="s">
        <v>6</v>
      </c>
      <c r="AA76" s="68">
        <f>SUM(AB76:AI76)</f>
        <v>185021</v>
      </c>
      <c r="AB76" s="68">
        <f>AB71+AB66+AB61</f>
        <v>9496.6</v>
      </c>
      <c r="AC76" s="68">
        <f>AC71+AC66+AC61</f>
        <v>15659.5</v>
      </c>
      <c r="AD76" s="68">
        <f t="shared" si="77"/>
        <v>18659.099999999999</v>
      </c>
      <c r="AE76" s="68">
        <f t="shared" si="77"/>
        <v>29198.300000000003</v>
      </c>
      <c r="AF76" s="113">
        <f t="shared" si="77"/>
        <v>38507.5</v>
      </c>
      <c r="AG76" s="113">
        <f t="shared" si="77"/>
        <v>10500</v>
      </c>
      <c r="AH76" s="113">
        <f t="shared" si="77"/>
        <v>10500</v>
      </c>
      <c r="AI76" s="113">
        <f t="shared" si="77"/>
        <v>52500</v>
      </c>
    </row>
    <row r="77" spans="1:35" ht="28.5" customHeight="1" x14ac:dyDescent="0.25">
      <c r="A77" s="46">
        <v>68</v>
      </c>
      <c r="B77" s="190"/>
      <c r="C77" s="285"/>
      <c r="D77" s="190"/>
      <c r="E77" s="68" t="s">
        <v>55</v>
      </c>
      <c r="F77" s="68">
        <f>SUM(G77:N77)</f>
        <v>0</v>
      </c>
      <c r="G77" s="68">
        <f>G72+G62</f>
        <v>0</v>
      </c>
      <c r="H77" s="68">
        <f>H72+H62</f>
        <v>0</v>
      </c>
      <c r="I77" s="68">
        <f t="shared" ref="I77:N77" si="78">I72+I62</f>
        <v>0</v>
      </c>
      <c r="J77" s="68">
        <f t="shared" si="78"/>
        <v>0</v>
      </c>
      <c r="K77" s="68">
        <f t="shared" si="78"/>
        <v>0</v>
      </c>
      <c r="L77" s="68">
        <f t="shared" si="78"/>
        <v>0</v>
      </c>
      <c r="M77" s="68">
        <f t="shared" si="78"/>
        <v>0</v>
      </c>
      <c r="N77" s="68">
        <f t="shared" si="78"/>
        <v>0</v>
      </c>
      <c r="O77" s="127"/>
      <c r="P77" s="69">
        <f t="shared" si="62"/>
        <v>0</v>
      </c>
      <c r="Q77" s="69">
        <f t="shared" si="63"/>
        <v>0</v>
      </c>
      <c r="R77" s="69">
        <f t="shared" si="64"/>
        <v>0</v>
      </c>
      <c r="S77" s="69">
        <f t="shared" si="65"/>
        <v>0</v>
      </c>
      <c r="T77" s="69">
        <f t="shared" si="66"/>
        <v>0</v>
      </c>
      <c r="U77" s="127"/>
      <c r="V77" s="65">
        <v>68</v>
      </c>
      <c r="W77" s="268"/>
      <c r="X77" s="285"/>
      <c r="Y77" s="268"/>
      <c r="Z77" s="68" t="s">
        <v>55</v>
      </c>
      <c r="AA77" s="68">
        <f>SUM(AB77:AI77)</f>
        <v>0</v>
      </c>
      <c r="AB77" s="68">
        <f>AB72+AB62</f>
        <v>0</v>
      </c>
      <c r="AC77" s="68">
        <f>AC72+AC62</f>
        <v>0</v>
      </c>
      <c r="AD77" s="68">
        <f t="shared" ref="AD77:AI77" si="79">AD72+AD62</f>
        <v>0</v>
      </c>
      <c r="AE77" s="68">
        <f t="shared" si="79"/>
        <v>0</v>
      </c>
      <c r="AF77" s="68">
        <f t="shared" si="79"/>
        <v>0</v>
      </c>
      <c r="AG77" s="68">
        <f t="shared" si="79"/>
        <v>0</v>
      </c>
      <c r="AH77" s="68">
        <f t="shared" si="79"/>
        <v>0</v>
      </c>
      <c r="AI77" s="68">
        <f t="shared" si="79"/>
        <v>0</v>
      </c>
    </row>
    <row r="78" spans="1:35" x14ac:dyDescent="0.25">
      <c r="A78" s="46">
        <v>69</v>
      </c>
      <c r="B78" s="187" t="s">
        <v>38</v>
      </c>
      <c r="C78" s="264" t="s">
        <v>60</v>
      </c>
      <c r="D78" s="185" t="s">
        <v>11</v>
      </c>
      <c r="E78" s="124" t="s">
        <v>3</v>
      </c>
      <c r="F78" s="124">
        <f>SUM(F79:F82)</f>
        <v>38256</v>
      </c>
      <c r="G78" s="124">
        <f t="shared" ref="G78:N78" si="80">SUM(G79:G82)</f>
        <v>2163.8000000000002</v>
      </c>
      <c r="H78" s="124">
        <f t="shared" si="80"/>
        <v>2682.2999999999997</v>
      </c>
      <c r="I78" s="124">
        <f t="shared" si="80"/>
        <v>16911.599999999999</v>
      </c>
      <c r="J78" s="124">
        <f t="shared" si="80"/>
        <v>2228.6</v>
      </c>
      <c r="K78" s="124">
        <f t="shared" si="80"/>
        <v>1124.0999999999999</v>
      </c>
      <c r="L78" s="124">
        <f t="shared" si="80"/>
        <v>1145.5999999999999</v>
      </c>
      <c r="M78" s="124">
        <f t="shared" si="80"/>
        <v>2000</v>
      </c>
      <c r="N78" s="124">
        <f t="shared" si="80"/>
        <v>10000</v>
      </c>
      <c r="O78" s="127"/>
      <c r="P78" s="69">
        <f t="shared" si="62"/>
        <v>5860.3000000000029</v>
      </c>
      <c r="Q78" s="69">
        <f t="shared" si="63"/>
        <v>2936</v>
      </c>
      <c r="R78" s="69">
        <f t="shared" si="64"/>
        <v>1889.3000000000002</v>
      </c>
      <c r="S78" s="69">
        <f t="shared" si="65"/>
        <v>1035</v>
      </c>
      <c r="T78" s="69">
        <f t="shared" si="66"/>
        <v>0</v>
      </c>
      <c r="U78" s="127"/>
      <c r="V78" s="65">
        <v>69</v>
      </c>
      <c r="W78" s="280" t="s">
        <v>38</v>
      </c>
      <c r="X78" s="264" t="s">
        <v>60</v>
      </c>
      <c r="Y78" s="263" t="s">
        <v>11</v>
      </c>
      <c r="Z78" s="124" t="s">
        <v>3</v>
      </c>
      <c r="AA78" s="124">
        <f>SUM(AA79:AA82)</f>
        <v>44116.3</v>
      </c>
      <c r="AB78" s="124">
        <f t="shared" ref="AB78:AI78" si="81">SUM(AB79:AB82)</f>
        <v>2163.8000000000002</v>
      </c>
      <c r="AC78" s="124">
        <f t="shared" si="81"/>
        <v>2682.2999999999997</v>
      </c>
      <c r="AD78" s="124">
        <f t="shared" si="81"/>
        <v>16911.599999999999</v>
      </c>
      <c r="AE78" s="124">
        <f t="shared" si="81"/>
        <v>2228.6</v>
      </c>
      <c r="AF78" s="132">
        <f t="shared" si="81"/>
        <v>4060.1</v>
      </c>
      <c r="AG78" s="132">
        <f t="shared" si="81"/>
        <v>3034.9</v>
      </c>
      <c r="AH78" s="132">
        <f t="shared" si="81"/>
        <v>3035</v>
      </c>
      <c r="AI78" s="124">
        <f t="shared" si="81"/>
        <v>10000</v>
      </c>
    </row>
    <row r="79" spans="1:35" ht="27" customHeight="1" x14ac:dyDescent="0.25">
      <c r="A79" s="46">
        <v>70</v>
      </c>
      <c r="B79" s="187"/>
      <c r="C79" s="265"/>
      <c r="D79" s="181"/>
      <c r="E79" s="68" t="s">
        <v>4</v>
      </c>
      <c r="F79" s="68">
        <f>SUM(G79:N79)</f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127"/>
      <c r="P79" s="69">
        <f t="shared" si="62"/>
        <v>0</v>
      </c>
      <c r="Q79" s="69">
        <f t="shared" si="63"/>
        <v>0</v>
      </c>
      <c r="R79" s="69">
        <f t="shared" si="64"/>
        <v>0</v>
      </c>
      <c r="S79" s="69">
        <f t="shared" si="65"/>
        <v>0</v>
      </c>
      <c r="T79" s="69">
        <f t="shared" si="66"/>
        <v>0</v>
      </c>
      <c r="U79" s="127"/>
      <c r="V79" s="65">
        <v>70</v>
      </c>
      <c r="W79" s="280"/>
      <c r="X79" s="265"/>
      <c r="Y79" s="269"/>
      <c r="Z79" s="68" t="s">
        <v>4</v>
      </c>
      <c r="AA79" s="68">
        <f>SUM(AB79:AI79)</f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</row>
    <row r="80" spans="1:35" ht="45" customHeight="1" x14ac:dyDescent="0.25">
      <c r="A80" s="46">
        <v>71</v>
      </c>
      <c r="B80" s="187"/>
      <c r="C80" s="265"/>
      <c r="D80" s="181"/>
      <c r="E80" s="68" t="s">
        <v>5</v>
      </c>
      <c r="F80" s="68">
        <f>SUM(G80:N80)</f>
        <v>8417.2000000000007</v>
      </c>
      <c r="G80" s="68">
        <v>732.3</v>
      </c>
      <c r="H80" s="68">
        <v>2220.6999999999998</v>
      </c>
      <c r="I80" s="68">
        <v>2112.1999999999998</v>
      </c>
      <c r="J80" s="68">
        <v>1082.3</v>
      </c>
      <c r="K80" s="68">
        <v>1124.0999999999999</v>
      </c>
      <c r="L80" s="68">
        <v>1145.5999999999999</v>
      </c>
      <c r="M80" s="68">
        <v>0</v>
      </c>
      <c r="N80" s="68">
        <v>0</v>
      </c>
      <c r="O80" s="127"/>
      <c r="P80" s="69">
        <f t="shared" si="62"/>
        <v>1304.2999999999993</v>
      </c>
      <c r="Q80" s="69">
        <f t="shared" si="63"/>
        <v>380</v>
      </c>
      <c r="R80" s="69">
        <f t="shared" si="64"/>
        <v>-110.69999999999982</v>
      </c>
      <c r="S80" s="69">
        <f t="shared" si="65"/>
        <v>1035</v>
      </c>
      <c r="T80" s="69">
        <f t="shared" si="66"/>
        <v>0</v>
      </c>
      <c r="U80" s="127"/>
      <c r="V80" s="65">
        <v>71</v>
      </c>
      <c r="W80" s="280"/>
      <c r="X80" s="265"/>
      <c r="Y80" s="269"/>
      <c r="Z80" s="68" t="s">
        <v>5</v>
      </c>
      <c r="AA80" s="68">
        <f>SUM(AB80:AI80)</f>
        <v>9721.5</v>
      </c>
      <c r="AB80" s="68">
        <v>732.3</v>
      </c>
      <c r="AC80" s="68">
        <v>2220.6999999999998</v>
      </c>
      <c r="AD80" s="68">
        <v>2112.1999999999998</v>
      </c>
      <c r="AE80" s="68">
        <v>1082.3</v>
      </c>
      <c r="AF80" s="113">
        <v>1504.1</v>
      </c>
      <c r="AG80" s="113">
        <v>1034.9000000000001</v>
      </c>
      <c r="AH80" s="113">
        <v>1035</v>
      </c>
      <c r="AI80" s="68">
        <v>0</v>
      </c>
    </row>
    <row r="81" spans="1:35" ht="18" customHeight="1" x14ac:dyDescent="0.25">
      <c r="A81" s="46">
        <v>72</v>
      </c>
      <c r="B81" s="187"/>
      <c r="C81" s="265"/>
      <c r="D81" s="181"/>
      <c r="E81" s="68" t="s">
        <v>6</v>
      </c>
      <c r="F81" s="68">
        <f>SUM(G81:N81)</f>
        <v>29838.799999999999</v>
      </c>
      <c r="G81" s="68">
        <v>1431.5</v>
      </c>
      <c r="H81" s="68">
        <f>289.1+172.5</f>
        <v>461.6</v>
      </c>
      <c r="I81" s="68">
        <v>14799.4</v>
      </c>
      <c r="J81" s="68">
        <v>1146.3</v>
      </c>
      <c r="K81" s="68">
        <v>0</v>
      </c>
      <c r="L81" s="68">
        <v>0</v>
      </c>
      <c r="M81" s="68">
        <v>2000</v>
      </c>
      <c r="N81" s="68">
        <v>10000</v>
      </c>
      <c r="O81" s="127"/>
      <c r="P81" s="69">
        <f t="shared" si="62"/>
        <v>4556.0000000000036</v>
      </c>
      <c r="Q81" s="69">
        <f t="shared" si="63"/>
        <v>2556</v>
      </c>
      <c r="R81" s="69">
        <f t="shared" si="64"/>
        <v>2000</v>
      </c>
      <c r="S81" s="69">
        <f t="shared" si="65"/>
        <v>0</v>
      </c>
      <c r="T81" s="69">
        <f t="shared" si="66"/>
        <v>0</v>
      </c>
      <c r="U81" s="127"/>
      <c r="V81" s="65">
        <v>72</v>
      </c>
      <c r="W81" s="280"/>
      <c r="X81" s="265"/>
      <c r="Y81" s="269"/>
      <c r="Z81" s="68" t="s">
        <v>6</v>
      </c>
      <c r="AA81" s="68">
        <f>SUM(AB81:AI81)</f>
        <v>34394.800000000003</v>
      </c>
      <c r="AB81" s="68">
        <v>1431.5</v>
      </c>
      <c r="AC81" s="68">
        <f>289.1+172.5</f>
        <v>461.6</v>
      </c>
      <c r="AD81" s="68">
        <v>14799.4</v>
      </c>
      <c r="AE81" s="68">
        <v>1146.3</v>
      </c>
      <c r="AF81" s="113">
        <v>2556</v>
      </c>
      <c r="AG81" s="113">
        <v>2000</v>
      </c>
      <c r="AH81" s="113">
        <v>2000</v>
      </c>
      <c r="AI81" s="68">
        <v>10000</v>
      </c>
    </row>
    <row r="82" spans="1:35" ht="32.25" customHeight="1" x14ac:dyDescent="0.25">
      <c r="A82" s="46">
        <v>73</v>
      </c>
      <c r="B82" s="187"/>
      <c r="C82" s="265"/>
      <c r="D82" s="181"/>
      <c r="E82" s="68" t="s">
        <v>55</v>
      </c>
      <c r="F82" s="68">
        <f>SUM(G82:N82)</f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127"/>
      <c r="P82" s="69">
        <f t="shared" si="62"/>
        <v>0</v>
      </c>
      <c r="Q82" s="69">
        <f t="shared" si="63"/>
        <v>0</v>
      </c>
      <c r="R82" s="69">
        <f t="shared" si="64"/>
        <v>0</v>
      </c>
      <c r="S82" s="69">
        <f t="shared" si="65"/>
        <v>0</v>
      </c>
      <c r="T82" s="69">
        <f t="shared" si="66"/>
        <v>0</v>
      </c>
      <c r="U82" s="127"/>
      <c r="V82" s="65">
        <v>73</v>
      </c>
      <c r="W82" s="280"/>
      <c r="X82" s="265"/>
      <c r="Y82" s="269"/>
      <c r="Z82" s="68" t="s">
        <v>55</v>
      </c>
      <c r="AA82" s="68">
        <f>SUM(AB82:AI82)</f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</row>
    <row r="83" spans="1:35" x14ac:dyDescent="0.25">
      <c r="A83" s="46">
        <v>74</v>
      </c>
      <c r="B83" s="187"/>
      <c r="C83" s="265"/>
      <c r="D83" s="181" t="s">
        <v>57</v>
      </c>
      <c r="E83" s="68" t="s">
        <v>3</v>
      </c>
      <c r="F83" s="68">
        <f>SUM(F84:F87)</f>
        <v>381.70000000000005</v>
      </c>
      <c r="G83" s="68">
        <f t="shared" ref="G83:N83" si="82">SUM(G84:G87)</f>
        <v>63.1</v>
      </c>
      <c r="H83" s="68">
        <f t="shared" si="82"/>
        <v>63.2</v>
      </c>
      <c r="I83" s="68">
        <f t="shared" si="82"/>
        <v>63.4</v>
      </c>
      <c r="J83" s="68">
        <f t="shared" si="82"/>
        <v>64</v>
      </c>
      <c r="K83" s="68">
        <f t="shared" si="82"/>
        <v>64</v>
      </c>
      <c r="L83" s="68">
        <f t="shared" si="82"/>
        <v>64</v>
      </c>
      <c r="M83" s="68">
        <f t="shared" si="82"/>
        <v>0</v>
      </c>
      <c r="N83" s="68">
        <f t="shared" si="82"/>
        <v>0</v>
      </c>
      <c r="O83" s="127"/>
      <c r="P83" s="69">
        <f t="shared" si="62"/>
        <v>77.699999999999932</v>
      </c>
      <c r="Q83" s="69">
        <f t="shared" si="63"/>
        <v>2.7999999999999972</v>
      </c>
      <c r="R83" s="69">
        <f t="shared" si="64"/>
        <v>5</v>
      </c>
      <c r="S83" s="69">
        <f t="shared" si="65"/>
        <v>69.900000000000006</v>
      </c>
      <c r="T83" s="69">
        <f t="shared" si="66"/>
        <v>0</v>
      </c>
      <c r="U83" s="127"/>
      <c r="V83" s="65">
        <v>74</v>
      </c>
      <c r="W83" s="280"/>
      <c r="X83" s="265"/>
      <c r="Y83" s="269" t="s">
        <v>57</v>
      </c>
      <c r="Z83" s="68" t="s">
        <v>3</v>
      </c>
      <c r="AA83" s="68">
        <f>SUM(AA84:AA87)</f>
        <v>459.4</v>
      </c>
      <c r="AB83" s="68">
        <f t="shared" ref="AB83:AI83" si="83">SUM(AB84:AB87)</f>
        <v>63.1</v>
      </c>
      <c r="AC83" s="68">
        <f t="shared" si="83"/>
        <v>63.2</v>
      </c>
      <c r="AD83" s="68">
        <f t="shared" si="83"/>
        <v>63.4</v>
      </c>
      <c r="AE83" s="68">
        <f t="shared" si="83"/>
        <v>64</v>
      </c>
      <c r="AF83" s="113">
        <f t="shared" si="83"/>
        <v>66.8</v>
      </c>
      <c r="AG83" s="113">
        <f t="shared" si="83"/>
        <v>69</v>
      </c>
      <c r="AH83" s="113">
        <f t="shared" si="83"/>
        <v>69.900000000000006</v>
      </c>
      <c r="AI83" s="68">
        <f t="shared" si="83"/>
        <v>0</v>
      </c>
    </row>
    <row r="84" spans="1:35" ht="24.75" customHeight="1" x14ac:dyDescent="0.25">
      <c r="A84" s="46">
        <v>75</v>
      </c>
      <c r="B84" s="187"/>
      <c r="C84" s="265"/>
      <c r="D84" s="181"/>
      <c r="E84" s="68" t="s">
        <v>4</v>
      </c>
      <c r="F84" s="68">
        <f>SUM(G84:N84)</f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127"/>
      <c r="P84" s="69">
        <f t="shared" si="62"/>
        <v>0</v>
      </c>
      <c r="Q84" s="69">
        <f t="shared" si="63"/>
        <v>0</v>
      </c>
      <c r="R84" s="69">
        <f t="shared" si="64"/>
        <v>0</v>
      </c>
      <c r="S84" s="69">
        <f t="shared" si="65"/>
        <v>0</v>
      </c>
      <c r="T84" s="69">
        <f t="shared" si="66"/>
        <v>0</v>
      </c>
      <c r="U84" s="127"/>
      <c r="V84" s="65">
        <v>75</v>
      </c>
      <c r="W84" s="280"/>
      <c r="X84" s="265"/>
      <c r="Y84" s="269"/>
      <c r="Z84" s="68" t="s">
        <v>4</v>
      </c>
      <c r="AA84" s="68">
        <f>SUM(AB84:AI84)</f>
        <v>0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</row>
    <row r="85" spans="1:35" ht="38.25" customHeight="1" x14ac:dyDescent="0.25">
      <c r="A85" s="46">
        <v>76</v>
      </c>
      <c r="B85" s="187"/>
      <c r="C85" s="265"/>
      <c r="D85" s="181"/>
      <c r="E85" s="68" t="s">
        <v>5</v>
      </c>
      <c r="F85" s="68">
        <f>SUM(G85:N85)</f>
        <v>381.70000000000005</v>
      </c>
      <c r="G85" s="68">
        <v>63.1</v>
      </c>
      <c r="H85" s="68">
        <v>63.2</v>
      </c>
      <c r="I85" s="68">
        <v>63.4</v>
      </c>
      <c r="J85" s="68">
        <v>64</v>
      </c>
      <c r="K85" s="68">
        <v>64</v>
      </c>
      <c r="L85" s="68">
        <v>64</v>
      </c>
      <c r="M85" s="68">
        <v>0</v>
      </c>
      <c r="N85" s="68">
        <v>0</v>
      </c>
      <c r="O85" s="127"/>
      <c r="P85" s="69">
        <f t="shared" si="62"/>
        <v>77.699999999999932</v>
      </c>
      <c r="Q85" s="69">
        <f t="shared" si="63"/>
        <v>2.7999999999999972</v>
      </c>
      <c r="R85" s="69">
        <f t="shared" si="64"/>
        <v>5</v>
      </c>
      <c r="S85" s="69">
        <f t="shared" si="65"/>
        <v>69.900000000000006</v>
      </c>
      <c r="T85" s="69">
        <f t="shared" si="66"/>
        <v>0</v>
      </c>
      <c r="U85" s="127"/>
      <c r="V85" s="65">
        <v>76</v>
      </c>
      <c r="W85" s="280"/>
      <c r="X85" s="265"/>
      <c r="Y85" s="269"/>
      <c r="Z85" s="68" t="s">
        <v>5</v>
      </c>
      <c r="AA85" s="68">
        <f>SUM(AB85:AI85)</f>
        <v>459.4</v>
      </c>
      <c r="AB85" s="68">
        <v>63.1</v>
      </c>
      <c r="AC85" s="68">
        <v>63.2</v>
      </c>
      <c r="AD85" s="68">
        <v>63.4</v>
      </c>
      <c r="AE85" s="68">
        <v>64</v>
      </c>
      <c r="AF85" s="113">
        <v>66.8</v>
      </c>
      <c r="AG85" s="113">
        <v>69</v>
      </c>
      <c r="AH85" s="113">
        <v>69.900000000000006</v>
      </c>
      <c r="AI85" s="68">
        <v>0</v>
      </c>
    </row>
    <row r="86" spans="1:35" ht="18.75" customHeight="1" x14ac:dyDescent="0.25">
      <c r="A86" s="46">
        <v>77</v>
      </c>
      <c r="B86" s="187"/>
      <c r="C86" s="265"/>
      <c r="D86" s="181"/>
      <c r="E86" s="68" t="s">
        <v>6</v>
      </c>
      <c r="F86" s="68">
        <f>SUM(G86:N86)</f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127"/>
      <c r="P86" s="69">
        <f t="shared" si="62"/>
        <v>0</v>
      </c>
      <c r="Q86" s="69">
        <f t="shared" si="63"/>
        <v>0</v>
      </c>
      <c r="R86" s="69">
        <f t="shared" si="64"/>
        <v>0</v>
      </c>
      <c r="S86" s="69">
        <f t="shared" si="65"/>
        <v>0</v>
      </c>
      <c r="T86" s="69">
        <f t="shared" si="66"/>
        <v>0</v>
      </c>
      <c r="U86" s="127"/>
      <c r="V86" s="65">
        <v>77</v>
      </c>
      <c r="W86" s="280"/>
      <c r="X86" s="265"/>
      <c r="Y86" s="269"/>
      <c r="Z86" s="68" t="s">
        <v>6</v>
      </c>
      <c r="AA86" s="68">
        <f>SUM(AB86:AI86)</f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</row>
    <row r="87" spans="1:35" ht="34.5" customHeight="1" x14ac:dyDescent="0.25">
      <c r="A87" s="46">
        <v>78</v>
      </c>
      <c r="B87" s="188"/>
      <c r="C87" s="266"/>
      <c r="D87" s="181"/>
      <c r="E87" s="68" t="s">
        <v>55</v>
      </c>
      <c r="F87" s="68">
        <f>SUM(G87:N87)</f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127"/>
      <c r="P87" s="69">
        <f t="shared" si="62"/>
        <v>0</v>
      </c>
      <c r="Q87" s="69">
        <f t="shared" si="63"/>
        <v>0</v>
      </c>
      <c r="R87" s="69">
        <f t="shared" si="64"/>
        <v>0</v>
      </c>
      <c r="S87" s="69">
        <f t="shared" si="65"/>
        <v>0</v>
      </c>
      <c r="T87" s="69">
        <f t="shared" si="66"/>
        <v>0</v>
      </c>
      <c r="U87" s="127"/>
      <c r="V87" s="65">
        <v>78</v>
      </c>
      <c r="W87" s="281"/>
      <c r="X87" s="266"/>
      <c r="Y87" s="269"/>
      <c r="Z87" s="68" t="s">
        <v>55</v>
      </c>
      <c r="AA87" s="68">
        <f>SUM(AB87:AI87)</f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</row>
    <row r="88" spans="1:35" ht="17.25" customHeight="1" x14ac:dyDescent="0.25">
      <c r="A88" s="46">
        <v>79</v>
      </c>
      <c r="B88" s="186"/>
      <c r="C88" s="264" t="s">
        <v>50</v>
      </c>
      <c r="D88" s="176" t="s">
        <v>7</v>
      </c>
      <c r="E88" s="68" t="s">
        <v>3</v>
      </c>
      <c r="F88" s="68">
        <f>SUM(F89:F92)</f>
        <v>38637.699999999997</v>
      </c>
      <c r="G88" s="68">
        <f t="shared" ref="G88:N88" si="84">SUM(G89:G92)</f>
        <v>2226.9</v>
      </c>
      <c r="H88" s="68">
        <f t="shared" si="84"/>
        <v>2745.4999999999995</v>
      </c>
      <c r="I88" s="68">
        <f t="shared" si="84"/>
        <v>16975</v>
      </c>
      <c r="J88" s="68">
        <f t="shared" si="84"/>
        <v>2292.6</v>
      </c>
      <c r="K88" s="68">
        <f t="shared" si="84"/>
        <v>1188.0999999999999</v>
      </c>
      <c r="L88" s="68">
        <f t="shared" si="84"/>
        <v>1209.5999999999999</v>
      </c>
      <c r="M88" s="68">
        <f t="shared" si="84"/>
        <v>2000</v>
      </c>
      <c r="N88" s="68">
        <f t="shared" si="84"/>
        <v>10000</v>
      </c>
      <c r="O88" s="127"/>
      <c r="P88" s="69">
        <f t="shared" si="62"/>
        <v>5938.0000000000073</v>
      </c>
      <c r="Q88" s="69">
        <f t="shared" si="63"/>
        <v>2938.7999999999997</v>
      </c>
      <c r="R88" s="69">
        <f t="shared" si="64"/>
        <v>1894.3000000000002</v>
      </c>
      <c r="S88" s="69">
        <f t="shared" si="65"/>
        <v>1104.9000000000001</v>
      </c>
      <c r="T88" s="69">
        <f t="shared" si="66"/>
        <v>0</v>
      </c>
      <c r="U88" s="127"/>
      <c r="V88" s="65">
        <v>79</v>
      </c>
      <c r="W88" s="279"/>
      <c r="X88" s="264" t="s">
        <v>50</v>
      </c>
      <c r="Y88" s="261" t="s">
        <v>7</v>
      </c>
      <c r="Z88" s="68" t="s">
        <v>3</v>
      </c>
      <c r="AA88" s="68">
        <f>SUM(AA89:AA92)</f>
        <v>44575.700000000004</v>
      </c>
      <c r="AB88" s="68">
        <f t="shared" ref="AB88:AI88" si="85">SUM(AB89:AB92)</f>
        <v>2226.9</v>
      </c>
      <c r="AC88" s="68">
        <f t="shared" si="85"/>
        <v>2745.4999999999995</v>
      </c>
      <c r="AD88" s="68">
        <f t="shared" si="85"/>
        <v>16975</v>
      </c>
      <c r="AE88" s="68">
        <f t="shared" si="85"/>
        <v>2292.6</v>
      </c>
      <c r="AF88" s="113">
        <f t="shared" si="85"/>
        <v>4126.8999999999996</v>
      </c>
      <c r="AG88" s="113">
        <f t="shared" si="85"/>
        <v>3103.9</v>
      </c>
      <c r="AH88" s="113">
        <f t="shared" si="85"/>
        <v>3104.9</v>
      </c>
      <c r="AI88" s="68">
        <f t="shared" si="85"/>
        <v>10000</v>
      </c>
    </row>
    <row r="89" spans="1:35" ht="25.5" customHeight="1" x14ac:dyDescent="0.25">
      <c r="A89" s="46">
        <v>80</v>
      </c>
      <c r="B89" s="187"/>
      <c r="C89" s="265"/>
      <c r="D89" s="177"/>
      <c r="E89" s="68" t="s">
        <v>4</v>
      </c>
      <c r="F89" s="68">
        <f>SUM(G89:N89)</f>
        <v>0</v>
      </c>
      <c r="G89" s="68">
        <f>G84+G79</f>
        <v>0</v>
      </c>
      <c r="H89" s="68">
        <f t="shared" ref="H89:N92" si="86">H84+H79</f>
        <v>0</v>
      </c>
      <c r="I89" s="68">
        <f t="shared" si="86"/>
        <v>0</v>
      </c>
      <c r="J89" s="68">
        <f t="shared" si="86"/>
        <v>0</v>
      </c>
      <c r="K89" s="68">
        <f t="shared" si="86"/>
        <v>0</v>
      </c>
      <c r="L89" s="68">
        <f t="shared" si="86"/>
        <v>0</v>
      </c>
      <c r="M89" s="68">
        <f t="shared" si="86"/>
        <v>0</v>
      </c>
      <c r="N89" s="68">
        <f t="shared" si="86"/>
        <v>0</v>
      </c>
      <c r="O89" s="127"/>
      <c r="P89" s="69">
        <f t="shared" si="62"/>
        <v>0</v>
      </c>
      <c r="Q89" s="69">
        <f t="shared" si="63"/>
        <v>0</v>
      </c>
      <c r="R89" s="69">
        <f t="shared" si="64"/>
        <v>0</v>
      </c>
      <c r="S89" s="69">
        <f t="shared" si="65"/>
        <v>0</v>
      </c>
      <c r="T89" s="69">
        <f t="shared" si="66"/>
        <v>0</v>
      </c>
      <c r="U89" s="127"/>
      <c r="V89" s="65">
        <v>80</v>
      </c>
      <c r="W89" s="280"/>
      <c r="X89" s="265"/>
      <c r="Y89" s="262"/>
      <c r="Z89" s="68" t="s">
        <v>4</v>
      </c>
      <c r="AA89" s="68">
        <f>SUM(AB89:AI89)</f>
        <v>0</v>
      </c>
      <c r="AB89" s="68">
        <f>AB84+AB79</f>
        <v>0</v>
      </c>
      <c r="AC89" s="68">
        <f t="shared" ref="AC89:AI92" si="87">AC84+AC79</f>
        <v>0</v>
      </c>
      <c r="AD89" s="68">
        <f t="shared" si="87"/>
        <v>0</v>
      </c>
      <c r="AE89" s="68">
        <f t="shared" si="87"/>
        <v>0</v>
      </c>
      <c r="AF89" s="68">
        <f t="shared" si="87"/>
        <v>0</v>
      </c>
      <c r="AG89" s="68">
        <f t="shared" si="87"/>
        <v>0</v>
      </c>
      <c r="AH89" s="68">
        <f t="shared" si="87"/>
        <v>0</v>
      </c>
      <c r="AI89" s="68">
        <f t="shared" si="87"/>
        <v>0</v>
      </c>
    </row>
    <row r="90" spans="1:35" ht="43.5" customHeight="1" x14ac:dyDescent="0.25">
      <c r="A90" s="46">
        <v>81</v>
      </c>
      <c r="B90" s="187"/>
      <c r="C90" s="265"/>
      <c r="D90" s="177"/>
      <c r="E90" s="68" t="s">
        <v>5</v>
      </c>
      <c r="F90" s="68">
        <f>SUM(G90:N90)</f>
        <v>8798.9</v>
      </c>
      <c r="G90" s="68">
        <f>G85+G80</f>
        <v>795.4</v>
      </c>
      <c r="H90" s="68">
        <f t="shared" si="86"/>
        <v>2283.8999999999996</v>
      </c>
      <c r="I90" s="68">
        <f t="shared" si="86"/>
        <v>2175.6</v>
      </c>
      <c r="J90" s="68">
        <f>J85+J80</f>
        <v>1146.3</v>
      </c>
      <c r="K90" s="68">
        <f t="shared" si="86"/>
        <v>1188.0999999999999</v>
      </c>
      <c r="L90" s="68">
        <f t="shared" si="86"/>
        <v>1209.5999999999999</v>
      </c>
      <c r="M90" s="68">
        <f t="shared" si="86"/>
        <v>0</v>
      </c>
      <c r="N90" s="68">
        <f t="shared" si="86"/>
        <v>0</v>
      </c>
      <c r="O90" s="127"/>
      <c r="P90" s="69">
        <f t="shared" si="62"/>
        <v>1382</v>
      </c>
      <c r="Q90" s="69">
        <f t="shared" si="63"/>
        <v>382.79999999999995</v>
      </c>
      <c r="R90" s="69">
        <f t="shared" si="64"/>
        <v>-105.69999999999982</v>
      </c>
      <c r="S90" s="69">
        <f t="shared" si="65"/>
        <v>1104.9000000000001</v>
      </c>
      <c r="T90" s="69">
        <f t="shared" si="66"/>
        <v>0</v>
      </c>
      <c r="U90" s="127"/>
      <c r="V90" s="65">
        <v>81</v>
      </c>
      <c r="W90" s="280"/>
      <c r="X90" s="265"/>
      <c r="Y90" s="262"/>
      <c r="Z90" s="68" t="s">
        <v>5</v>
      </c>
      <c r="AA90" s="68">
        <f>SUM(AB90:AI90)</f>
        <v>10180.9</v>
      </c>
      <c r="AB90" s="68">
        <f>AB85+AB80</f>
        <v>795.4</v>
      </c>
      <c r="AC90" s="68">
        <f t="shared" si="87"/>
        <v>2283.8999999999996</v>
      </c>
      <c r="AD90" s="68">
        <f t="shared" si="87"/>
        <v>2175.6</v>
      </c>
      <c r="AE90" s="68">
        <f>AE85+AE80</f>
        <v>1146.3</v>
      </c>
      <c r="AF90" s="113">
        <f t="shared" si="87"/>
        <v>1570.8999999999999</v>
      </c>
      <c r="AG90" s="113">
        <f t="shared" si="87"/>
        <v>1103.9000000000001</v>
      </c>
      <c r="AH90" s="113">
        <f t="shared" si="87"/>
        <v>1104.9000000000001</v>
      </c>
      <c r="AI90" s="68">
        <f t="shared" si="87"/>
        <v>0</v>
      </c>
    </row>
    <row r="91" spans="1:35" ht="17.25" customHeight="1" x14ac:dyDescent="0.25">
      <c r="A91" s="46">
        <v>82</v>
      </c>
      <c r="B91" s="187"/>
      <c r="C91" s="265"/>
      <c r="D91" s="177"/>
      <c r="E91" s="68" t="s">
        <v>6</v>
      </c>
      <c r="F91" s="68">
        <f>SUM(G91:N91)</f>
        <v>29838.799999999999</v>
      </c>
      <c r="G91" s="68">
        <f>G86+G81</f>
        <v>1431.5</v>
      </c>
      <c r="H91" s="68">
        <f t="shared" si="86"/>
        <v>461.6</v>
      </c>
      <c r="I91" s="68">
        <f t="shared" si="86"/>
        <v>14799.4</v>
      </c>
      <c r="J91" s="68">
        <f t="shared" si="86"/>
        <v>1146.3</v>
      </c>
      <c r="K91" s="68">
        <f t="shared" si="86"/>
        <v>0</v>
      </c>
      <c r="L91" s="68">
        <f t="shared" si="86"/>
        <v>0</v>
      </c>
      <c r="M91" s="68">
        <f t="shared" si="86"/>
        <v>2000</v>
      </c>
      <c r="N91" s="68">
        <f t="shared" si="86"/>
        <v>10000</v>
      </c>
      <c r="O91" s="127"/>
      <c r="P91" s="69">
        <f t="shared" si="62"/>
        <v>4556.0000000000036</v>
      </c>
      <c r="Q91" s="69">
        <f t="shared" si="63"/>
        <v>2556</v>
      </c>
      <c r="R91" s="69">
        <f t="shared" si="64"/>
        <v>2000</v>
      </c>
      <c r="S91" s="69">
        <f t="shared" si="65"/>
        <v>0</v>
      </c>
      <c r="T91" s="69">
        <f t="shared" si="66"/>
        <v>0</v>
      </c>
      <c r="U91" s="127"/>
      <c r="V91" s="65">
        <v>82</v>
      </c>
      <c r="W91" s="280"/>
      <c r="X91" s="265"/>
      <c r="Y91" s="262"/>
      <c r="Z91" s="68" t="s">
        <v>6</v>
      </c>
      <c r="AA91" s="68">
        <f>SUM(AB91:AI91)</f>
        <v>34394.800000000003</v>
      </c>
      <c r="AB91" s="68">
        <f>AB86+AB81</f>
        <v>1431.5</v>
      </c>
      <c r="AC91" s="68">
        <f t="shared" si="87"/>
        <v>461.6</v>
      </c>
      <c r="AD91" s="68">
        <f t="shared" si="87"/>
        <v>14799.4</v>
      </c>
      <c r="AE91" s="68">
        <f t="shared" si="87"/>
        <v>1146.3</v>
      </c>
      <c r="AF91" s="113">
        <f t="shared" si="87"/>
        <v>2556</v>
      </c>
      <c r="AG91" s="113">
        <f t="shared" si="87"/>
        <v>2000</v>
      </c>
      <c r="AH91" s="113">
        <f t="shared" si="87"/>
        <v>2000</v>
      </c>
      <c r="AI91" s="68">
        <f t="shared" si="87"/>
        <v>10000</v>
      </c>
    </row>
    <row r="92" spans="1:35" ht="32.25" customHeight="1" x14ac:dyDescent="0.25">
      <c r="A92" s="46">
        <v>83</v>
      </c>
      <c r="B92" s="188"/>
      <c r="C92" s="266"/>
      <c r="D92" s="185"/>
      <c r="E92" s="68" t="s">
        <v>55</v>
      </c>
      <c r="F92" s="68">
        <f>SUM(G92:N92)</f>
        <v>0</v>
      </c>
      <c r="G92" s="68">
        <f>G87+G82</f>
        <v>0</v>
      </c>
      <c r="H92" s="68">
        <f t="shared" si="86"/>
        <v>0</v>
      </c>
      <c r="I92" s="68">
        <f t="shared" si="86"/>
        <v>0</v>
      </c>
      <c r="J92" s="68">
        <f t="shared" si="86"/>
        <v>0</v>
      </c>
      <c r="K92" s="68">
        <f t="shared" si="86"/>
        <v>0</v>
      </c>
      <c r="L92" s="68">
        <f t="shared" si="86"/>
        <v>0</v>
      </c>
      <c r="M92" s="68">
        <f t="shared" si="86"/>
        <v>0</v>
      </c>
      <c r="N92" s="68">
        <f t="shared" si="86"/>
        <v>0</v>
      </c>
      <c r="O92" s="127"/>
      <c r="P92" s="69">
        <f t="shared" si="62"/>
        <v>0</v>
      </c>
      <c r="Q92" s="69">
        <f t="shared" si="63"/>
        <v>0</v>
      </c>
      <c r="R92" s="69">
        <f t="shared" si="64"/>
        <v>0</v>
      </c>
      <c r="S92" s="69">
        <f t="shared" si="65"/>
        <v>0</v>
      </c>
      <c r="T92" s="69">
        <f t="shared" si="66"/>
        <v>0</v>
      </c>
      <c r="U92" s="127"/>
      <c r="V92" s="65">
        <v>83</v>
      </c>
      <c r="W92" s="281"/>
      <c r="X92" s="266"/>
      <c r="Y92" s="263"/>
      <c r="Z92" s="68" t="s">
        <v>55</v>
      </c>
      <c r="AA92" s="68">
        <f>SUM(AB92:AI92)</f>
        <v>0</v>
      </c>
      <c r="AB92" s="68">
        <f>AB87+AB82</f>
        <v>0</v>
      </c>
      <c r="AC92" s="68">
        <f t="shared" si="87"/>
        <v>0</v>
      </c>
      <c r="AD92" s="68">
        <f t="shared" si="87"/>
        <v>0</v>
      </c>
      <c r="AE92" s="68">
        <f t="shared" si="87"/>
        <v>0</v>
      </c>
      <c r="AF92" s="68">
        <f t="shared" si="87"/>
        <v>0</v>
      </c>
      <c r="AG92" s="68">
        <f t="shared" si="87"/>
        <v>0</v>
      </c>
      <c r="AH92" s="68">
        <f t="shared" si="87"/>
        <v>0</v>
      </c>
      <c r="AI92" s="68">
        <f t="shared" si="87"/>
        <v>0</v>
      </c>
    </row>
    <row r="93" spans="1:35" x14ac:dyDescent="0.25">
      <c r="A93" s="46">
        <v>84</v>
      </c>
      <c r="B93" s="186" t="s">
        <v>39</v>
      </c>
      <c r="C93" s="264" t="s">
        <v>44</v>
      </c>
      <c r="D93" s="176" t="s">
        <v>11</v>
      </c>
      <c r="E93" s="68" t="s">
        <v>3</v>
      </c>
      <c r="F93" s="68">
        <f>SUM(F94:F97)</f>
        <v>180</v>
      </c>
      <c r="G93" s="68">
        <f t="shared" ref="G93:N93" si="88">SUM(G94:G97)</f>
        <v>0</v>
      </c>
      <c r="H93" s="68">
        <f t="shared" si="88"/>
        <v>0</v>
      </c>
      <c r="I93" s="68">
        <f t="shared" si="88"/>
        <v>0</v>
      </c>
      <c r="J93" s="68">
        <f t="shared" si="88"/>
        <v>0</v>
      </c>
      <c r="K93" s="68">
        <f t="shared" si="88"/>
        <v>0</v>
      </c>
      <c r="L93" s="68">
        <f t="shared" si="88"/>
        <v>0</v>
      </c>
      <c r="M93" s="68">
        <f t="shared" si="88"/>
        <v>30</v>
      </c>
      <c r="N93" s="68">
        <f t="shared" si="88"/>
        <v>150</v>
      </c>
      <c r="O93" s="127"/>
      <c r="P93" s="69">
        <f t="shared" si="62"/>
        <v>-30</v>
      </c>
      <c r="Q93" s="69">
        <f t="shared" si="63"/>
        <v>0</v>
      </c>
      <c r="R93" s="69">
        <f t="shared" si="64"/>
        <v>0</v>
      </c>
      <c r="S93" s="69">
        <f t="shared" si="65"/>
        <v>-30</v>
      </c>
      <c r="T93" s="69">
        <f t="shared" si="66"/>
        <v>0</v>
      </c>
      <c r="U93" s="127"/>
      <c r="V93" s="65">
        <v>84</v>
      </c>
      <c r="W93" s="279" t="s">
        <v>39</v>
      </c>
      <c r="X93" s="264" t="s">
        <v>44</v>
      </c>
      <c r="Y93" s="261" t="s">
        <v>11</v>
      </c>
      <c r="Z93" s="68" t="s">
        <v>3</v>
      </c>
      <c r="AA93" s="68">
        <f>SUM(AA94:AA97)</f>
        <v>150</v>
      </c>
      <c r="AB93" s="68">
        <f t="shared" ref="AB93:AI93" si="89">SUM(AB94:AB97)</f>
        <v>0</v>
      </c>
      <c r="AC93" s="68">
        <f t="shared" si="89"/>
        <v>0</v>
      </c>
      <c r="AD93" s="68">
        <f t="shared" si="89"/>
        <v>0</v>
      </c>
      <c r="AE93" s="68">
        <f t="shared" si="89"/>
        <v>0</v>
      </c>
      <c r="AF93" s="68">
        <f t="shared" si="89"/>
        <v>0</v>
      </c>
      <c r="AG93" s="68">
        <f t="shared" si="89"/>
        <v>0</v>
      </c>
      <c r="AH93" s="68">
        <f t="shared" si="89"/>
        <v>0</v>
      </c>
      <c r="AI93" s="68">
        <f t="shared" si="89"/>
        <v>150</v>
      </c>
    </row>
    <row r="94" spans="1:35" ht="27" customHeight="1" x14ac:dyDescent="0.25">
      <c r="A94" s="46">
        <v>85</v>
      </c>
      <c r="B94" s="187"/>
      <c r="C94" s="265"/>
      <c r="D94" s="177"/>
      <c r="E94" s="68" t="s">
        <v>4</v>
      </c>
      <c r="F94" s="68">
        <f>SUM(G94:N94)</f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127"/>
      <c r="P94" s="69">
        <f t="shared" si="62"/>
        <v>0</v>
      </c>
      <c r="Q94" s="69">
        <f t="shared" si="63"/>
        <v>0</v>
      </c>
      <c r="R94" s="69">
        <f t="shared" si="64"/>
        <v>0</v>
      </c>
      <c r="S94" s="69">
        <f t="shared" si="65"/>
        <v>0</v>
      </c>
      <c r="T94" s="69">
        <f t="shared" si="66"/>
        <v>0</v>
      </c>
      <c r="U94" s="127"/>
      <c r="V94" s="65">
        <v>85</v>
      </c>
      <c r="W94" s="280"/>
      <c r="X94" s="265"/>
      <c r="Y94" s="262"/>
      <c r="Z94" s="68" t="s">
        <v>4</v>
      </c>
      <c r="AA94" s="68">
        <f>SUM(AB94:AI94)</f>
        <v>0</v>
      </c>
      <c r="AB94" s="68">
        <v>0</v>
      </c>
      <c r="AC94" s="68">
        <v>0</v>
      </c>
      <c r="AD94" s="68">
        <v>0</v>
      </c>
      <c r="AE94" s="68">
        <v>0</v>
      </c>
      <c r="AF94" s="68">
        <v>0</v>
      </c>
      <c r="AG94" s="68">
        <v>0</v>
      </c>
      <c r="AH94" s="68">
        <v>0</v>
      </c>
      <c r="AI94" s="68">
        <v>0</v>
      </c>
    </row>
    <row r="95" spans="1:35" ht="39" customHeight="1" x14ac:dyDescent="0.25">
      <c r="A95" s="46">
        <v>86</v>
      </c>
      <c r="B95" s="187"/>
      <c r="C95" s="265"/>
      <c r="D95" s="177"/>
      <c r="E95" s="68" t="s">
        <v>5</v>
      </c>
      <c r="F95" s="68">
        <f>SUM(G95:N95)</f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  <c r="O95" s="127"/>
      <c r="P95" s="69">
        <f t="shared" si="62"/>
        <v>0</v>
      </c>
      <c r="Q95" s="69">
        <f t="shared" si="63"/>
        <v>0</v>
      </c>
      <c r="R95" s="69">
        <f t="shared" si="64"/>
        <v>0</v>
      </c>
      <c r="S95" s="69">
        <f t="shared" si="65"/>
        <v>0</v>
      </c>
      <c r="T95" s="69">
        <f t="shared" si="66"/>
        <v>0</v>
      </c>
      <c r="U95" s="127"/>
      <c r="V95" s="65">
        <v>86</v>
      </c>
      <c r="W95" s="280"/>
      <c r="X95" s="265"/>
      <c r="Y95" s="262"/>
      <c r="Z95" s="68" t="s">
        <v>5</v>
      </c>
      <c r="AA95" s="68">
        <f>SUM(AB95:AI95)</f>
        <v>0</v>
      </c>
      <c r="AB95" s="68">
        <v>0</v>
      </c>
      <c r="AC95" s="68">
        <v>0</v>
      </c>
      <c r="AD95" s="68">
        <v>0</v>
      </c>
      <c r="AE95" s="68">
        <v>0</v>
      </c>
      <c r="AF95" s="68">
        <v>0</v>
      </c>
      <c r="AG95" s="68">
        <v>0</v>
      </c>
      <c r="AH95" s="68">
        <v>0</v>
      </c>
      <c r="AI95" s="68">
        <v>0</v>
      </c>
    </row>
    <row r="96" spans="1:35" ht="15.75" customHeight="1" x14ac:dyDescent="0.25">
      <c r="A96" s="46">
        <v>87</v>
      </c>
      <c r="B96" s="187"/>
      <c r="C96" s="265"/>
      <c r="D96" s="177"/>
      <c r="E96" s="68" t="s">
        <v>6</v>
      </c>
      <c r="F96" s="68">
        <f>SUM(G96:N96)</f>
        <v>180</v>
      </c>
      <c r="G96" s="68">
        <v>0</v>
      </c>
      <c r="H96" s="68">
        <v>0</v>
      </c>
      <c r="I96" s="68">
        <v>0</v>
      </c>
      <c r="J96" s="69">
        <v>0</v>
      </c>
      <c r="K96" s="69">
        <v>0</v>
      </c>
      <c r="L96" s="69">
        <v>0</v>
      </c>
      <c r="M96" s="69">
        <v>30</v>
      </c>
      <c r="N96" s="69">
        <v>150</v>
      </c>
      <c r="O96" s="127"/>
      <c r="P96" s="69">
        <f t="shared" si="62"/>
        <v>-30</v>
      </c>
      <c r="Q96" s="69">
        <f t="shared" si="63"/>
        <v>0</v>
      </c>
      <c r="R96" s="69">
        <f t="shared" si="64"/>
        <v>0</v>
      </c>
      <c r="S96" s="69">
        <f t="shared" si="65"/>
        <v>-30</v>
      </c>
      <c r="T96" s="69">
        <f t="shared" si="66"/>
        <v>0</v>
      </c>
      <c r="U96" s="127"/>
      <c r="V96" s="65">
        <v>87</v>
      </c>
      <c r="W96" s="280"/>
      <c r="X96" s="265"/>
      <c r="Y96" s="262"/>
      <c r="Z96" s="68" t="s">
        <v>6</v>
      </c>
      <c r="AA96" s="68">
        <f>SUM(AB96:AI96)</f>
        <v>150</v>
      </c>
      <c r="AB96" s="68">
        <v>0</v>
      </c>
      <c r="AC96" s="68">
        <v>0</v>
      </c>
      <c r="AD96" s="68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150</v>
      </c>
    </row>
    <row r="97" spans="1:35" ht="33.75" customHeight="1" x14ac:dyDescent="0.25">
      <c r="A97" s="46">
        <v>88</v>
      </c>
      <c r="B97" s="188"/>
      <c r="C97" s="266"/>
      <c r="D97" s="185"/>
      <c r="E97" s="68" t="s">
        <v>55</v>
      </c>
      <c r="F97" s="68">
        <f>SUM(G97:N97)</f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127"/>
      <c r="P97" s="69">
        <f t="shared" si="62"/>
        <v>0</v>
      </c>
      <c r="Q97" s="69">
        <f t="shared" si="63"/>
        <v>0</v>
      </c>
      <c r="R97" s="69">
        <f t="shared" si="64"/>
        <v>0</v>
      </c>
      <c r="S97" s="69">
        <f t="shared" si="65"/>
        <v>0</v>
      </c>
      <c r="T97" s="69">
        <f t="shared" si="66"/>
        <v>0</v>
      </c>
      <c r="U97" s="127"/>
      <c r="V97" s="65">
        <v>88</v>
      </c>
      <c r="W97" s="281"/>
      <c r="X97" s="266"/>
      <c r="Y97" s="263"/>
      <c r="Z97" s="68" t="s">
        <v>55</v>
      </c>
      <c r="AA97" s="68">
        <f>SUM(AB97:AI97)</f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>
        <v>0</v>
      </c>
      <c r="AH97" s="68">
        <v>0</v>
      </c>
      <c r="AI97" s="68">
        <v>0</v>
      </c>
    </row>
    <row r="98" spans="1:35" x14ac:dyDescent="0.25">
      <c r="A98" s="46">
        <v>89</v>
      </c>
      <c r="B98" s="186" t="s">
        <v>40</v>
      </c>
      <c r="C98" s="264" t="s">
        <v>45</v>
      </c>
      <c r="D98" s="176" t="s">
        <v>12</v>
      </c>
      <c r="E98" s="68" t="s">
        <v>3</v>
      </c>
      <c r="F98" s="68">
        <f>SUM(F99:F102)</f>
        <v>342.4</v>
      </c>
      <c r="G98" s="68">
        <f t="shared" ref="G98:N98" si="90">SUM(G99:G102)</f>
        <v>0</v>
      </c>
      <c r="H98" s="68">
        <f t="shared" si="90"/>
        <v>0</v>
      </c>
      <c r="I98" s="68">
        <f t="shared" si="90"/>
        <v>42.4</v>
      </c>
      <c r="J98" s="113">
        <f t="shared" si="90"/>
        <v>0</v>
      </c>
      <c r="K98" s="68">
        <f t="shared" si="90"/>
        <v>0</v>
      </c>
      <c r="L98" s="68">
        <f t="shared" si="90"/>
        <v>0</v>
      </c>
      <c r="M98" s="68">
        <f t="shared" si="90"/>
        <v>50</v>
      </c>
      <c r="N98" s="68">
        <f t="shared" si="90"/>
        <v>250</v>
      </c>
      <c r="O98" s="127"/>
      <c r="P98" s="69">
        <f t="shared" si="62"/>
        <v>0</v>
      </c>
      <c r="Q98" s="69">
        <f t="shared" si="63"/>
        <v>50</v>
      </c>
      <c r="R98" s="69">
        <f t="shared" si="64"/>
        <v>0</v>
      </c>
      <c r="S98" s="69">
        <f t="shared" si="65"/>
        <v>-50</v>
      </c>
      <c r="T98" s="69">
        <f t="shared" si="66"/>
        <v>0</v>
      </c>
      <c r="U98" s="127"/>
      <c r="V98" s="65">
        <v>89</v>
      </c>
      <c r="W98" s="279" t="s">
        <v>40</v>
      </c>
      <c r="X98" s="264" t="s">
        <v>45</v>
      </c>
      <c r="Y98" s="261" t="s">
        <v>12</v>
      </c>
      <c r="Z98" s="68" t="s">
        <v>3</v>
      </c>
      <c r="AA98" s="68">
        <f>SUM(AA99:AA102)</f>
        <v>342.4</v>
      </c>
      <c r="AB98" s="68">
        <f t="shared" ref="AB98:AI98" si="91">SUM(AB99:AB102)</f>
        <v>0</v>
      </c>
      <c r="AC98" s="68">
        <f t="shared" si="91"/>
        <v>0</v>
      </c>
      <c r="AD98" s="68">
        <f t="shared" si="91"/>
        <v>42.4</v>
      </c>
      <c r="AE98" s="68">
        <f t="shared" si="91"/>
        <v>0</v>
      </c>
      <c r="AF98" s="113">
        <f t="shared" si="91"/>
        <v>50</v>
      </c>
      <c r="AG98" s="68">
        <f t="shared" si="91"/>
        <v>0</v>
      </c>
      <c r="AH98" s="113">
        <f t="shared" si="91"/>
        <v>0</v>
      </c>
      <c r="AI98" s="68">
        <f t="shared" si="91"/>
        <v>250</v>
      </c>
    </row>
    <row r="99" spans="1:35" ht="26.25" customHeight="1" x14ac:dyDescent="0.25">
      <c r="A99" s="46">
        <v>90</v>
      </c>
      <c r="B99" s="187"/>
      <c r="C99" s="265"/>
      <c r="D99" s="177"/>
      <c r="E99" s="68" t="s">
        <v>4</v>
      </c>
      <c r="F99" s="68">
        <f>SUM(G99:N99)</f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127"/>
      <c r="P99" s="69">
        <f t="shared" si="62"/>
        <v>0</v>
      </c>
      <c r="Q99" s="69">
        <f t="shared" si="63"/>
        <v>0</v>
      </c>
      <c r="R99" s="69">
        <f t="shared" si="64"/>
        <v>0</v>
      </c>
      <c r="S99" s="69">
        <f t="shared" si="65"/>
        <v>0</v>
      </c>
      <c r="T99" s="69">
        <f t="shared" si="66"/>
        <v>0</v>
      </c>
      <c r="U99" s="127"/>
      <c r="V99" s="65">
        <v>90</v>
      </c>
      <c r="W99" s="280"/>
      <c r="X99" s="265"/>
      <c r="Y99" s="262"/>
      <c r="Z99" s="68" t="s">
        <v>4</v>
      </c>
      <c r="AA99" s="68">
        <f>SUM(AB99:AI99)</f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</row>
    <row r="100" spans="1:35" ht="41.25" customHeight="1" x14ac:dyDescent="0.25">
      <c r="A100" s="46">
        <v>91</v>
      </c>
      <c r="B100" s="187"/>
      <c r="C100" s="265"/>
      <c r="D100" s="177"/>
      <c r="E100" s="68" t="s">
        <v>5</v>
      </c>
      <c r="F100" s="68">
        <f>SUM(G100:N100)</f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8">
        <v>0</v>
      </c>
      <c r="O100" s="127"/>
      <c r="P100" s="69">
        <f t="shared" si="62"/>
        <v>0</v>
      </c>
      <c r="Q100" s="69">
        <f t="shared" si="63"/>
        <v>0</v>
      </c>
      <c r="R100" s="69">
        <f t="shared" si="64"/>
        <v>0</v>
      </c>
      <c r="S100" s="69">
        <f t="shared" si="65"/>
        <v>0</v>
      </c>
      <c r="T100" s="69">
        <f t="shared" si="66"/>
        <v>0</v>
      </c>
      <c r="U100" s="127"/>
      <c r="V100" s="65">
        <v>91</v>
      </c>
      <c r="W100" s="280"/>
      <c r="X100" s="265"/>
      <c r="Y100" s="262"/>
      <c r="Z100" s="68" t="s">
        <v>5</v>
      </c>
      <c r="AA100" s="68">
        <f>SUM(AB100:AI100)</f>
        <v>0</v>
      </c>
      <c r="AB100" s="68">
        <v>0</v>
      </c>
      <c r="AC100" s="68">
        <v>0</v>
      </c>
      <c r="AD100" s="68">
        <v>0</v>
      </c>
      <c r="AE100" s="68">
        <v>0</v>
      </c>
      <c r="AF100" s="68">
        <v>0</v>
      </c>
      <c r="AG100" s="68">
        <v>0</v>
      </c>
      <c r="AH100" s="68">
        <v>0</v>
      </c>
      <c r="AI100" s="68">
        <v>0</v>
      </c>
    </row>
    <row r="101" spans="1:35" ht="16.5" customHeight="1" x14ac:dyDescent="0.25">
      <c r="A101" s="46">
        <v>92</v>
      </c>
      <c r="B101" s="187"/>
      <c r="C101" s="265"/>
      <c r="D101" s="177"/>
      <c r="E101" s="68" t="s">
        <v>6</v>
      </c>
      <c r="F101" s="68">
        <f>SUM(G101:N101)</f>
        <v>342.4</v>
      </c>
      <c r="G101" s="68">
        <v>0</v>
      </c>
      <c r="H101" s="68">
        <v>0</v>
      </c>
      <c r="I101" s="68">
        <v>42.4</v>
      </c>
      <c r="J101" s="129">
        <v>0</v>
      </c>
      <c r="K101" s="69">
        <v>0</v>
      </c>
      <c r="L101" s="69">
        <v>0</v>
      </c>
      <c r="M101" s="69">
        <v>50</v>
      </c>
      <c r="N101" s="69">
        <v>250</v>
      </c>
      <c r="O101" s="127"/>
      <c r="P101" s="69">
        <f t="shared" si="62"/>
        <v>0</v>
      </c>
      <c r="Q101" s="69">
        <f t="shared" si="63"/>
        <v>50</v>
      </c>
      <c r="R101" s="69">
        <f t="shared" si="64"/>
        <v>0</v>
      </c>
      <c r="S101" s="69">
        <f t="shared" si="65"/>
        <v>-50</v>
      </c>
      <c r="T101" s="69">
        <f t="shared" si="66"/>
        <v>0</v>
      </c>
      <c r="U101" s="127"/>
      <c r="V101" s="65">
        <v>92</v>
      </c>
      <c r="W101" s="280"/>
      <c r="X101" s="265"/>
      <c r="Y101" s="262"/>
      <c r="Z101" s="68" t="s">
        <v>6</v>
      </c>
      <c r="AA101" s="68">
        <f>SUM(AB101:AI101)</f>
        <v>342.4</v>
      </c>
      <c r="AB101" s="68">
        <v>0</v>
      </c>
      <c r="AC101" s="68">
        <v>0</v>
      </c>
      <c r="AD101" s="68">
        <v>42.4</v>
      </c>
      <c r="AE101" s="69">
        <v>0</v>
      </c>
      <c r="AF101" s="129">
        <v>50</v>
      </c>
      <c r="AG101" s="69">
        <v>0</v>
      </c>
      <c r="AH101" s="129">
        <v>0</v>
      </c>
      <c r="AI101" s="69">
        <v>250</v>
      </c>
    </row>
    <row r="102" spans="1:35" ht="34.5" customHeight="1" x14ac:dyDescent="0.25">
      <c r="A102" s="46">
        <v>93</v>
      </c>
      <c r="B102" s="188"/>
      <c r="C102" s="266"/>
      <c r="D102" s="185"/>
      <c r="E102" s="68" t="s">
        <v>55</v>
      </c>
      <c r="F102" s="68">
        <f>SUM(G102:N102)</f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</v>
      </c>
      <c r="M102" s="68">
        <v>0</v>
      </c>
      <c r="N102" s="68">
        <v>0</v>
      </c>
      <c r="O102" s="127"/>
      <c r="P102" s="69">
        <f t="shared" si="62"/>
        <v>0</v>
      </c>
      <c r="Q102" s="69">
        <f t="shared" si="63"/>
        <v>0</v>
      </c>
      <c r="R102" s="69">
        <f t="shared" si="64"/>
        <v>0</v>
      </c>
      <c r="S102" s="69">
        <f t="shared" si="65"/>
        <v>0</v>
      </c>
      <c r="T102" s="69">
        <f t="shared" si="66"/>
        <v>0</v>
      </c>
      <c r="U102" s="127"/>
      <c r="V102" s="65">
        <v>93</v>
      </c>
      <c r="W102" s="281"/>
      <c r="X102" s="266"/>
      <c r="Y102" s="263"/>
      <c r="Z102" s="68" t="s">
        <v>55</v>
      </c>
      <c r="AA102" s="68">
        <f>SUM(AB102:AI102)</f>
        <v>0</v>
      </c>
      <c r="AB102" s="68">
        <v>0</v>
      </c>
      <c r="AC102" s="68">
        <v>0</v>
      </c>
      <c r="AD102" s="68">
        <v>0</v>
      </c>
      <c r="AE102" s="68">
        <v>0</v>
      </c>
      <c r="AF102" s="68">
        <v>0</v>
      </c>
      <c r="AG102" s="68">
        <v>0</v>
      </c>
      <c r="AH102" s="68">
        <v>0</v>
      </c>
      <c r="AI102" s="68">
        <v>0</v>
      </c>
    </row>
    <row r="103" spans="1:35" x14ac:dyDescent="0.25">
      <c r="A103" s="46">
        <v>94</v>
      </c>
      <c r="B103" s="189" t="s">
        <v>41</v>
      </c>
      <c r="C103" s="264" t="s">
        <v>43</v>
      </c>
      <c r="D103" s="181" t="s">
        <v>11</v>
      </c>
      <c r="E103" s="68" t="s">
        <v>3</v>
      </c>
      <c r="F103" s="68">
        <f>SUM(F104:F107)</f>
        <v>957683</v>
      </c>
      <c r="G103" s="68">
        <f t="shared" ref="G103:N103" si="92">SUM(G104:G107)</f>
        <v>82233.7</v>
      </c>
      <c r="H103" s="68">
        <f t="shared" si="92"/>
        <v>80306.200000000012</v>
      </c>
      <c r="I103" s="68">
        <f t="shared" si="92"/>
        <v>87397.7</v>
      </c>
      <c r="J103" s="113">
        <f t="shared" si="92"/>
        <v>73745.399999999994</v>
      </c>
      <c r="K103" s="68">
        <f t="shared" si="92"/>
        <v>77000</v>
      </c>
      <c r="L103" s="68">
        <f>SUM(L104:L107)</f>
        <v>77000</v>
      </c>
      <c r="M103" s="68">
        <f t="shared" si="92"/>
        <v>80000</v>
      </c>
      <c r="N103" s="68">
        <f t="shared" si="92"/>
        <v>400000</v>
      </c>
      <c r="O103" s="127"/>
      <c r="P103" s="69">
        <f t="shared" si="62"/>
        <v>106944.5</v>
      </c>
      <c r="Q103" s="69">
        <f t="shared" si="63"/>
        <v>20244.5</v>
      </c>
      <c r="R103" s="69">
        <f t="shared" si="64"/>
        <v>16100</v>
      </c>
      <c r="S103" s="69">
        <f t="shared" si="65"/>
        <v>13100</v>
      </c>
      <c r="T103" s="69">
        <f t="shared" si="66"/>
        <v>57500</v>
      </c>
      <c r="U103" s="127"/>
      <c r="V103" s="65">
        <v>94</v>
      </c>
      <c r="W103" s="282" t="s">
        <v>41</v>
      </c>
      <c r="X103" s="264" t="s">
        <v>43</v>
      </c>
      <c r="Y103" s="269" t="s">
        <v>11</v>
      </c>
      <c r="Z103" s="68" t="s">
        <v>3</v>
      </c>
      <c r="AA103" s="68">
        <f>SUM(AA104:AA107)</f>
        <v>1064627.5</v>
      </c>
      <c r="AB103" s="68">
        <f t="shared" ref="AB103:AI103" si="93">SUM(AB104:AB107)</f>
        <v>82233.7</v>
      </c>
      <c r="AC103" s="68">
        <f t="shared" si="93"/>
        <v>80306.200000000012</v>
      </c>
      <c r="AD103" s="68">
        <f t="shared" si="93"/>
        <v>87397.7</v>
      </c>
      <c r="AE103" s="68">
        <f t="shared" si="93"/>
        <v>73745.399999999994</v>
      </c>
      <c r="AF103" s="113">
        <f t="shared" si="93"/>
        <v>97244.5</v>
      </c>
      <c r="AG103" s="113">
        <f>SUM(AG104:AG107)</f>
        <v>93100</v>
      </c>
      <c r="AH103" s="113">
        <f t="shared" si="93"/>
        <v>93100</v>
      </c>
      <c r="AI103" s="113">
        <f t="shared" si="93"/>
        <v>457500</v>
      </c>
    </row>
    <row r="104" spans="1:35" ht="28.5" customHeight="1" x14ac:dyDescent="0.25">
      <c r="A104" s="46">
        <v>95</v>
      </c>
      <c r="B104" s="189"/>
      <c r="C104" s="265"/>
      <c r="D104" s="181"/>
      <c r="E104" s="68" t="s">
        <v>4</v>
      </c>
      <c r="F104" s="68">
        <f>SUM(G104:N104)</f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8">
        <v>0</v>
      </c>
      <c r="O104" s="127"/>
      <c r="P104" s="69">
        <f t="shared" si="62"/>
        <v>0</v>
      </c>
      <c r="Q104" s="69">
        <f t="shared" si="63"/>
        <v>0</v>
      </c>
      <c r="R104" s="69">
        <f t="shared" si="64"/>
        <v>0</v>
      </c>
      <c r="S104" s="69">
        <f t="shared" si="65"/>
        <v>0</v>
      </c>
      <c r="T104" s="69">
        <f t="shared" si="66"/>
        <v>0</v>
      </c>
      <c r="U104" s="127"/>
      <c r="V104" s="65">
        <v>95</v>
      </c>
      <c r="W104" s="282"/>
      <c r="X104" s="265"/>
      <c r="Y104" s="269"/>
      <c r="Z104" s="68" t="s">
        <v>4</v>
      </c>
      <c r="AA104" s="68">
        <f>SUM(AB104:AI104)</f>
        <v>0</v>
      </c>
      <c r="AB104" s="68">
        <v>0</v>
      </c>
      <c r="AC104" s="68">
        <v>0</v>
      </c>
      <c r="AD104" s="68">
        <v>0</v>
      </c>
      <c r="AE104" s="68">
        <v>0</v>
      </c>
      <c r="AF104" s="68">
        <v>0</v>
      </c>
      <c r="AG104" s="68">
        <v>0</v>
      </c>
      <c r="AH104" s="68">
        <v>0</v>
      </c>
      <c r="AI104" s="68">
        <v>0</v>
      </c>
    </row>
    <row r="105" spans="1:35" ht="43.5" customHeight="1" x14ac:dyDescent="0.25">
      <c r="A105" s="46">
        <v>96</v>
      </c>
      <c r="B105" s="189"/>
      <c r="C105" s="265"/>
      <c r="D105" s="181"/>
      <c r="E105" s="68" t="s">
        <v>5</v>
      </c>
      <c r="F105" s="68">
        <f>SUM(G105:N105)</f>
        <v>15002.2</v>
      </c>
      <c r="G105" s="68">
        <f>5115+845</f>
        <v>5960</v>
      </c>
      <c r="H105" s="68">
        <v>1395.9</v>
      </c>
      <c r="I105" s="68">
        <v>7646.3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  <c r="O105" s="127"/>
      <c r="P105" s="69">
        <f t="shared" si="62"/>
        <v>0</v>
      </c>
      <c r="Q105" s="69">
        <f t="shared" si="63"/>
        <v>0</v>
      </c>
      <c r="R105" s="69">
        <f t="shared" si="64"/>
        <v>0</v>
      </c>
      <c r="S105" s="69">
        <f t="shared" si="65"/>
        <v>0</v>
      </c>
      <c r="T105" s="69">
        <f t="shared" si="66"/>
        <v>0</v>
      </c>
      <c r="U105" s="127"/>
      <c r="V105" s="65">
        <v>96</v>
      </c>
      <c r="W105" s="282"/>
      <c r="X105" s="265"/>
      <c r="Y105" s="269"/>
      <c r="Z105" s="68" t="s">
        <v>5</v>
      </c>
      <c r="AA105" s="68">
        <f>SUM(AB105:AI105)</f>
        <v>15002.2</v>
      </c>
      <c r="AB105" s="68">
        <f>5115+845</f>
        <v>5960</v>
      </c>
      <c r="AC105" s="68">
        <v>1395.9</v>
      </c>
      <c r="AD105" s="68">
        <v>7646.3</v>
      </c>
      <c r="AE105" s="68">
        <v>0</v>
      </c>
      <c r="AF105" s="68">
        <v>0</v>
      </c>
      <c r="AG105" s="68">
        <v>0</v>
      </c>
      <c r="AH105" s="68">
        <v>0</v>
      </c>
      <c r="AI105" s="68">
        <v>0</v>
      </c>
    </row>
    <row r="106" spans="1:35" ht="18" customHeight="1" x14ac:dyDescent="0.25">
      <c r="A106" s="46">
        <v>97</v>
      </c>
      <c r="B106" s="189"/>
      <c r="C106" s="265"/>
      <c r="D106" s="181"/>
      <c r="E106" s="68" t="s">
        <v>6</v>
      </c>
      <c r="F106" s="68">
        <f>SUM(G106:N106)</f>
        <v>942680.8</v>
      </c>
      <c r="G106" s="68">
        <v>76273.7</v>
      </c>
      <c r="H106" s="68">
        <f>26648+10463.5+3832+410.1+833+8574.5+2245.9+4544+326.2+1500+1254.7+1282+10471.1+2997.8-H105+150+2930.3+1843.1</f>
        <v>78910.300000000017</v>
      </c>
      <c r="I106" s="68">
        <v>79751.399999999994</v>
      </c>
      <c r="J106" s="113">
        <v>73745.399999999994</v>
      </c>
      <c r="K106" s="68">
        <v>77000</v>
      </c>
      <c r="L106" s="68">
        <v>77000</v>
      </c>
      <c r="M106" s="68">
        <v>80000</v>
      </c>
      <c r="N106" s="68">
        <v>400000</v>
      </c>
      <c r="O106" s="127"/>
      <c r="P106" s="69">
        <f t="shared" si="62"/>
        <v>106944.5</v>
      </c>
      <c r="Q106" s="69">
        <f t="shared" si="63"/>
        <v>20244.5</v>
      </c>
      <c r="R106" s="69">
        <f t="shared" si="64"/>
        <v>16100</v>
      </c>
      <c r="S106" s="69">
        <f t="shared" si="65"/>
        <v>13100</v>
      </c>
      <c r="T106" s="69">
        <f t="shared" si="66"/>
        <v>57500</v>
      </c>
      <c r="U106" s="127"/>
      <c r="V106" s="65">
        <v>97</v>
      </c>
      <c r="W106" s="282"/>
      <c r="X106" s="265"/>
      <c r="Y106" s="269"/>
      <c r="Z106" s="68" t="s">
        <v>6</v>
      </c>
      <c r="AA106" s="68">
        <f>SUM(AB106:AI106)</f>
        <v>1049625.3</v>
      </c>
      <c r="AB106" s="68">
        <v>76273.7</v>
      </c>
      <c r="AC106" s="68">
        <f>26648+10463.5+3832+410.1+833+8574.5+2245.9+4544+326.2+1500+1254.7+1282+10471.1+2997.8-AC105+150+2930.3+1843.1</f>
        <v>78910.300000000017</v>
      </c>
      <c r="AD106" s="68">
        <v>79751.399999999994</v>
      </c>
      <c r="AE106" s="68">
        <v>73745.399999999994</v>
      </c>
      <c r="AF106" s="113">
        <f>85070+5000+3000+5130.5+200+100+1100+600+300+300-5000+1444</f>
        <v>97244.5</v>
      </c>
      <c r="AG106" s="113">
        <f>86000+5500+1000+600</f>
        <v>93100</v>
      </c>
      <c r="AH106" s="113">
        <f>86000+5500+1000+600</f>
        <v>93100</v>
      </c>
      <c r="AI106" s="113">
        <v>457500</v>
      </c>
    </row>
    <row r="107" spans="1:35" ht="33.75" customHeight="1" x14ac:dyDescent="0.25">
      <c r="A107" s="46">
        <v>98</v>
      </c>
      <c r="B107" s="189"/>
      <c r="C107" s="265"/>
      <c r="D107" s="181"/>
      <c r="E107" s="68" t="s">
        <v>55</v>
      </c>
      <c r="F107" s="68">
        <f>SUM(G107:N107)</f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127"/>
      <c r="P107" s="69">
        <f t="shared" si="62"/>
        <v>0</v>
      </c>
      <c r="Q107" s="69">
        <f t="shared" si="63"/>
        <v>0</v>
      </c>
      <c r="R107" s="69">
        <f t="shared" si="64"/>
        <v>0</v>
      </c>
      <c r="S107" s="69">
        <f t="shared" si="65"/>
        <v>0</v>
      </c>
      <c r="T107" s="69">
        <f t="shared" si="66"/>
        <v>0</v>
      </c>
      <c r="U107" s="127"/>
      <c r="V107" s="65">
        <v>98</v>
      </c>
      <c r="W107" s="282"/>
      <c r="X107" s="265"/>
      <c r="Y107" s="269"/>
      <c r="Z107" s="68" t="s">
        <v>55</v>
      </c>
      <c r="AA107" s="68">
        <f>SUM(AB107:AI107)</f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8">
        <v>0</v>
      </c>
      <c r="AH107" s="68">
        <v>0</v>
      </c>
      <c r="AI107" s="68">
        <v>0</v>
      </c>
    </row>
    <row r="108" spans="1:35" x14ac:dyDescent="0.25">
      <c r="A108" s="46">
        <v>99</v>
      </c>
      <c r="B108" s="189"/>
      <c r="C108" s="265"/>
      <c r="D108" s="177" t="s">
        <v>12</v>
      </c>
      <c r="E108" s="68" t="s">
        <v>3</v>
      </c>
      <c r="F108" s="68">
        <f>SUM(F109:F112)</f>
        <v>31062.799999999999</v>
      </c>
      <c r="G108" s="68">
        <f t="shared" ref="G108:N108" si="94">SUM(G109:G112)</f>
        <v>4152.8</v>
      </c>
      <c r="H108" s="68">
        <f t="shared" si="94"/>
        <v>3170</v>
      </c>
      <c r="I108" s="68">
        <f t="shared" si="94"/>
        <v>2620</v>
      </c>
      <c r="J108" s="113">
        <f t="shared" si="94"/>
        <v>100</v>
      </c>
      <c r="K108" s="68">
        <f t="shared" si="94"/>
        <v>2650</v>
      </c>
      <c r="L108" s="68">
        <f t="shared" si="94"/>
        <v>2650</v>
      </c>
      <c r="M108" s="68">
        <f t="shared" si="94"/>
        <v>2620</v>
      </c>
      <c r="N108" s="68">
        <f t="shared" si="94"/>
        <v>13100</v>
      </c>
      <c r="O108" s="127"/>
      <c r="P108" s="69">
        <f t="shared" si="62"/>
        <v>-21020</v>
      </c>
      <c r="Q108" s="69">
        <f t="shared" si="63"/>
        <v>-2650</v>
      </c>
      <c r="R108" s="69">
        <f t="shared" si="64"/>
        <v>-2650</v>
      </c>
      <c r="S108" s="69">
        <f t="shared" si="65"/>
        <v>-2620</v>
      </c>
      <c r="T108" s="69">
        <f t="shared" si="66"/>
        <v>-13100</v>
      </c>
      <c r="U108" s="127"/>
      <c r="V108" s="65">
        <v>99</v>
      </c>
      <c r="W108" s="282"/>
      <c r="X108" s="265"/>
      <c r="Y108" s="262" t="s">
        <v>12</v>
      </c>
      <c r="Z108" s="68" t="s">
        <v>3</v>
      </c>
      <c r="AA108" s="68">
        <f>SUM(AA109:AA112)</f>
        <v>10042.799999999999</v>
      </c>
      <c r="AB108" s="68">
        <f t="shared" ref="AB108:AI108" si="95">SUM(AB109:AB112)</f>
        <v>4152.8</v>
      </c>
      <c r="AC108" s="68">
        <f t="shared" si="95"/>
        <v>3170</v>
      </c>
      <c r="AD108" s="68">
        <f t="shared" si="95"/>
        <v>2620</v>
      </c>
      <c r="AE108" s="68">
        <f t="shared" si="95"/>
        <v>100</v>
      </c>
      <c r="AF108" s="113">
        <f t="shared" si="95"/>
        <v>0</v>
      </c>
      <c r="AG108" s="113">
        <f t="shared" si="95"/>
        <v>0</v>
      </c>
      <c r="AH108" s="113">
        <f t="shared" si="95"/>
        <v>0</v>
      </c>
      <c r="AI108" s="113">
        <f t="shared" si="95"/>
        <v>0</v>
      </c>
    </row>
    <row r="109" spans="1:35" ht="27" customHeight="1" x14ac:dyDescent="0.25">
      <c r="A109" s="46">
        <v>100</v>
      </c>
      <c r="B109" s="189"/>
      <c r="C109" s="265"/>
      <c r="D109" s="177"/>
      <c r="E109" s="68" t="s">
        <v>4</v>
      </c>
      <c r="F109" s="68">
        <f>SUM(G109:N109)</f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8">
        <v>0</v>
      </c>
      <c r="O109" s="127"/>
      <c r="P109" s="69">
        <f t="shared" si="62"/>
        <v>0</v>
      </c>
      <c r="Q109" s="69">
        <f t="shared" si="63"/>
        <v>0</v>
      </c>
      <c r="R109" s="69">
        <f t="shared" si="64"/>
        <v>0</v>
      </c>
      <c r="S109" s="69">
        <f t="shared" si="65"/>
        <v>0</v>
      </c>
      <c r="T109" s="69">
        <f t="shared" si="66"/>
        <v>0</v>
      </c>
      <c r="U109" s="127"/>
      <c r="V109" s="65">
        <v>100</v>
      </c>
      <c r="W109" s="282"/>
      <c r="X109" s="265"/>
      <c r="Y109" s="262"/>
      <c r="Z109" s="68" t="s">
        <v>4</v>
      </c>
      <c r="AA109" s="68">
        <f>SUM(AB109:AI109)</f>
        <v>0</v>
      </c>
      <c r="AB109" s="68">
        <v>0</v>
      </c>
      <c r="AC109" s="68">
        <v>0</v>
      </c>
      <c r="AD109" s="68">
        <v>0</v>
      </c>
      <c r="AE109" s="68">
        <v>0</v>
      </c>
      <c r="AF109" s="68">
        <v>0</v>
      </c>
      <c r="AG109" s="68">
        <v>0</v>
      </c>
      <c r="AH109" s="68">
        <v>0</v>
      </c>
      <c r="AI109" s="68">
        <v>0</v>
      </c>
    </row>
    <row r="110" spans="1:35" ht="39.75" customHeight="1" x14ac:dyDescent="0.25">
      <c r="A110" s="46">
        <v>101</v>
      </c>
      <c r="B110" s="189"/>
      <c r="C110" s="265"/>
      <c r="D110" s="177"/>
      <c r="E110" s="68" t="s">
        <v>5</v>
      </c>
      <c r="F110" s="68">
        <f>SUM(G110:N110)</f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8">
        <v>0</v>
      </c>
      <c r="O110" s="127"/>
      <c r="P110" s="69">
        <f t="shared" si="62"/>
        <v>0</v>
      </c>
      <c r="Q110" s="69">
        <f t="shared" si="63"/>
        <v>0</v>
      </c>
      <c r="R110" s="69">
        <f t="shared" si="64"/>
        <v>0</v>
      </c>
      <c r="S110" s="69">
        <f t="shared" si="65"/>
        <v>0</v>
      </c>
      <c r="T110" s="69">
        <f t="shared" si="66"/>
        <v>0</v>
      </c>
      <c r="U110" s="127"/>
      <c r="V110" s="65">
        <v>101</v>
      </c>
      <c r="W110" s="282"/>
      <c r="X110" s="265"/>
      <c r="Y110" s="262"/>
      <c r="Z110" s="68" t="s">
        <v>5</v>
      </c>
      <c r="AA110" s="68">
        <f>SUM(AB110:AI110)</f>
        <v>0</v>
      </c>
      <c r="AB110" s="68">
        <v>0</v>
      </c>
      <c r="AC110" s="68">
        <v>0</v>
      </c>
      <c r="AD110" s="68">
        <v>0</v>
      </c>
      <c r="AE110" s="68">
        <v>0</v>
      </c>
      <c r="AF110" s="68">
        <v>0</v>
      </c>
      <c r="AG110" s="68">
        <v>0</v>
      </c>
      <c r="AH110" s="68">
        <v>0</v>
      </c>
      <c r="AI110" s="68">
        <v>0</v>
      </c>
    </row>
    <row r="111" spans="1:35" ht="17.25" customHeight="1" x14ac:dyDescent="0.25">
      <c r="A111" s="46">
        <v>102</v>
      </c>
      <c r="B111" s="189"/>
      <c r="C111" s="265"/>
      <c r="D111" s="177"/>
      <c r="E111" s="68" t="s">
        <v>6</v>
      </c>
      <c r="F111" s="68">
        <f>SUM(G111:N111)</f>
        <v>31062.799999999999</v>
      </c>
      <c r="G111" s="68">
        <f>2200+8425-8425+4500-4185+1000+952.8-315</f>
        <v>4152.8</v>
      </c>
      <c r="H111" s="68">
        <f>200+100+1000+520+800-1000+1000+550</f>
        <v>3170</v>
      </c>
      <c r="I111" s="68">
        <f>200+100+1000+520+800</f>
        <v>2620</v>
      </c>
      <c r="J111" s="113">
        <v>100</v>
      </c>
      <c r="K111" s="68">
        <v>2650</v>
      </c>
      <c r="L111" s="68">
        <v>2650</v>
      </c>
      <c r="M111" s="68">
        <v>2620</v>
      </c>
      <c r="N111" s="68">
        <v>13100</v>
      </c>
      <c r="O111" s="127"/>
      <c r="P111" s="69">
        <f t="shared" si="62"/>
        <v>-21020</v>
      </c>
      <c r="Q111" s="69">
        <f t="shared" si="63"/>
        <v>-2650</v>
      </c>
      <c r="R111" s="69">
        <f t="shared" si="64"/>
        <v>-2650</v>
      </c>
      <c r="S111" s="69">
        <f t="shared" si="65"/>
        <v>-2620</v>
      </c>
      <c r="T111" s="69">
        <f t="shared" si="66"/>
        <v>-13100</v>
      </c>
      <c r="U111" s="127"/>
      <c r="V111" s="65">
        <v>102</v>
      </c>
      <c r="W111" s="282"/>
      <c r="X111" s="265"/>
      <c r="Y111" s="262"/>
      <c r="Z111" s="68" t="s">
        <v>6</v>
      </c>
      <c r="AA111" s="68">
        <f>SUM(AB111:AI111)</f>
        <v>10042.799999999999</v>
      </c>
      <c r="AB111" s="68">
        <f>2200+8425-8425+4500-4185+1000+952.8-315</f>
        <v>4152.8</v>
      </c>
      <c r="AC111" s="68">
        <f>200+100+1000+520+800-1000+1000+550</f>
        <v>3170</v>
      </c>
      <c r="AD111" s="68">
        <f>200+100+1000+520+800</f>
        <v>2620</v>
      </c>
      <c r="AE111" s="68">
        <v>100</v>
      </c>
      <c r="AF111" s="113">
        <v>0</v>
      </c>
      <c r="AG111" s="113">
        <v>0</v>
      </c>
      <c r="AH111" s="113">
        <v>0</v>
      </c>
      <c r="AI111" s="113">
        <v>0</v>
      </c>
    </row>
    <row r="112" spans="1:35" ht="33.75" customHeight="1" x14ac:dyDescent="0.25">
      <c r="A112" s="46">
        <v>103</v>
      </c>
      <c r="B112" s="189"/>
      <c r="C112" s="265"/>
      <c r="D112" s="185"/>
      <c r="E112" s="68" t="s">
        <v>55</v>
      </c>
      <c r="F112" s="68">
        <f>SUM(G112:N112)</f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8">
        <v>0</v>
      </c>
      <c r="O112" s="127"/>
      <c r="P112" s="69">
        <f t="shared" si="62"/>
        <v>0</v>
      </c>
      <c r="Q112" s="69">
        <f t="shared" si="63"/>
        <v>0</v>
      </c>
      <c r="R112" s="69">
        <f t="shared" si="64"/>
        <v>0</v>
      </c>
      <c r="S112" s="69">
        <f t="shared" si="65"/>
        <v>0</v>
      </c>
      <c r="T112" s="69">
        <f t="shared" si="66"/>
        <v>0</v>
      </c>
      <c r="U112" s="127"/>
      <c r="V112" s="65">
        <v>103</v>
      </c>
      <c r="W112" s="282"/>
      <c r="X112" s="265"/>
      <c r="Y112" s="263"/>
      <c r="Z112" s="68" t="s">
        <v>55</v>
      </c>
      <c r="AA112" s="68">
        <f>SUM(AB112:AI112)</f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68">
        <v>0</v>
      </c>
      <c r="AH112" s="68">
        <v>0</v>
      </c>
      <c r="AI112" s="68">
        <v>0</v>
      </c>
    </row>
    <row r="113" spans="1:35" x14ac:dyDescent="0.25">
      <c r="A113" s="46">
        <v>104</v>
      </c>
      <c r="B113" s="189"/>
      <c r="C113" s="265"/>
      <c r="D113" s="176" t="s">
        <v>58</v>
      </c>
      <c r="E113" s="68" t="s">
        <v>3</v>
      </c>
      <c r="F113" s="68">
        <f>SUM(F114:F117)</f>
        <v>7927.2</v>
      </c>
      <c r="G113" s="68">
        <f t="shared" ref="G113:N113" si="96">SUM(G114:G117)</f>
        <v>1321.2</v>
      </c>
      <c r="H113" s="68">
        <f t="shared" si="96"/>
        <v>1321.2</v>
      </c>
      <c r="I113" s="68">
        <f t="shared" si="96"/>
        <v>1321.2</v>
      </c>
      <c r="J113" s="68">
        <f t="shared" si="96"/>
        <v>1321.2</v>
      </c>
      <c r="K113" s="68">
        <f t="shared" si="96"/>
        <v>1321.2</v>
      </c>
      <c r="L113" s="68">
        <f t="shared" si="96"/>
        <v>1321.2</v>
      </c>
      <c r="M113" s="68">
        <f t="shared" si="96"/>
        <v>0</v>
      </c>
      <c r="N113" s="68">
        <f t="shared" si="96"/>
        <v>0</v>
      </c>
      <c r="O113" s="127"/>
      <c r="P113" s="69">
        <f t="shared" si="62"/>
        <v>1321.1999999999998</v>
      </c>
      <c r="Q113" s="69">
        <f t="shared" si="63"/>
        <v>0</v>
      </c>
      <c r="R113" s="69">
        <f t="shared" si="64"/>
        <v>0</v>
      </c>
      <c r="S113" s="69">
        <f t="shared" si="65"/>
        <v>1321.2</v>
      </c>
      <c r="T113" s="69">
        <f t="shared" si="66"/>
        <v>0</v>
      </c>
      <c r="U113" s="127"/>
      <c r="V113" s="65">
        <v>104</v>
      </c>
      <c r="W113" s="282"/>
      <c r="X113" s="265"/>
      <c r="Y113" s="261" t="s">
        <v>58</v>
      </c>
      <c r="Z113" s="68" t="s">
        <v>3</v>
      </c>
      <c r="AA113" s="68">
        <f>SUM(AA114:AA117)</f>
        <v>9248.4</v>
      </c>
      <c r="AB113" s="68">
        <f t="shared" ref="AB113:AI113" si="97">SUM(AB114:AB117)</f>
        <v>1321.2</v>
      </c>
      <c r="AC113" s="68">
        <f t="shared" si="97"/>
        <v>1321.2</v>
      </c>
      <c r="AD113" s="68">
        <f t="shared" si="97"/>
        <v>1321.2</v>
      </c>
      <c r="AE113" s="68">
        <f t="shared" si="97"/>
        <v>1321.2</v>
      </c>
      <c r="AF113" s="68">
        <f t="shared" si="97"/>
        <v>1321.2</v>
      </c>
      <c r="AG113" s="68">
        <f t="shared" si="97"/>
        <v>1321.2</v>
      </c>
      <c r="AH113" s="113">
        <f t="shared" si="97"/>
        <v>1321.2</v>
      </c>
      <c r="AI113" s="68">
        <f t="shared" si="97"/>
        <v>0</v>
      </c>
    </row>
    <row r="114" spans="1:35" ht="26.25" customHeight="1" x14ac:dyDescent="0.25">
      <c r="A114" s="46">
        <v>105</v>
      </c>
      <c r="B114" s="189"/>
      <c r="C114" s="265"/>
      <c r="D114" s="177"/>
      <c r="E114" s="68" t="s">
        <v>4</v>
      </c>
      <c r="F114" s="68">
        <f>SUM(G114:N114)</f>
        <v>0</v>
      </c>
      <c r="G114" s="68">
        <f>0</f>
        <v>0</v>
      </c>
      <c r="H114" s="68">
        <f>0</f>
        <v>0</v>
      </c>
      <c r="I114" s="68">
        <f>0</f>
        <v>0</v>
      </c>
      <c r="J114" s="68">
        <f>0</f>
        <v>0</v>
      </c>
      <c r="K114" s="68">
        <f>0</f>
        <v>0</v>
      </c>
      <c r="L114" s="68">
        <f>0</f>
        <v>0</v>
      </c>
      <c r="M114" s="68">
        <f>0</f>
        <v>0</v>
      </c>
      <c r="N114" s="68">
        <f>0</f>
        <v>0</v>
      </c>
      <c r="O114" s="127"/>
      <c r="P114" s="69">
        <f t="shared" si="62"/>
        <v>0</v>
      </c>
      <c r="Q114" s="69">
        <f t="shared" si="63"/>
        <v>0</v>
      </c>
      <c r="R114" s="69">
        <f t="shared" si="64"/>
        <v>0</v>
      </c>
      <c r="S114" s="69">
        <f t="shared" si="65"/>
        <v>0</v>
      </c>
      <c r="T114" s="69">
        <f t="shared" si="66"/>
        <v>0</v>
      </c>
      <c r="U114" s="127"/>
      <c r="V114" s="65">
        <v>105</v>
      </c>
      <c r="W114" s="282"/>
      <c r="X114" s="265"/>
      <c r="Y114" s="262"/>
      <c r="Z114" s="68" t="s">
        <v>4</v>
      </c>
      <c r="AA114" s="68">
        <f>SUM(AB114:AI114)</f>
        <v>0</v>
      </c>
      <c r="AB114" s="68">
        <f>0</f>
        <v>0</v>
      </c>
      <c r="AC114" s="68">
        <f>0</f>
        <v>0</v>
      </c>
      <c r="AD114" s="68">
        <f>0</f>
        <v>0</v>
      </c>
      <c r="AE114" s="68">
        <f>0</f>
        <v>0</v>
      </c>
      <c r="AF114" s="68">
        <f>0</f>
        <v>0</v>
      </c>
      <c r="AG114" s="68">
        <f>0</f>
        <v>0</v>
      </c>
      <c r="AH114" s="68">
        <f>0</f>
        <v>0</v>
      </c>
      <c r="AI114" s="68">
        <f>0</f>
        <v>0</v>
      </c>
    </row>
    <row r="115" spans="1:35" ht="42" customHeight="1" x14ac:dyDescent="0.25">
      <c r="A115" s="46">
        <v>106</v>
      </c>
      <c r="B115" s="189"/>
      <c r="C115" s="265"/>
      <c r="D115" s="177"/>
      <c r="E115" s="68" t="s">
        <v>5</v>
      </c>
      <c r="F115" s="68">
        <f>SUM(G115:N115)</f>
        <v>7927.2</v>
      </c>
      <c r="G115" s="68">
        <v>1321.2</v>
      </c>
      <c r="H115" s="68">
        <v>1321.2</v>
      </c>
      <c r="I115" s="68">
        <v>1321.2</v>
      </c>
      <c r="J115" s="68">
        <v>1321.2</v>
      </c>
      <c r="K115" s="68">
        <v>1321.2</v>
      </c>
      <c r="L115" s="68">
        <v>1321.2</v>
      </c>
      <c r="M115" s="68">
        <v>0</v>
      </c>
      <c r="N115" s="68">
        <f>0</f>
        <v>0</v>
      </c>
      <c r="O115" s="127"/>
      <c r="P115" s="69">
        <f t="shared" si="62"/>
        <v>1321.1999999999998</v>
      </c>
      <c r="Q115" s="69">
        <f t="shared" si="63"/>
        <v>0</v>
      </c>
      <c r="R115" s="69">
        <f t="shared" si="64"/>
        <v>0</v>
      </c>
      <c r="S115" s="69">
        <f t="shared" si="65"/>
        <v>1321.2</v>
      </c>
      <c r="T115" s="69">
        <f t="shared" si="66"/>
        <v>0</v>
      </c>
      <c r="U115" s="127"/>
      <c r="V115" s="65">
        <v>106</v>
      </c>
      <c r="W115" s="282"/>
      <c r="X115" s="265"/>
      <c r="Y115" s="262"/>
      <c r="Z115" s="68" t="s">
        <v>5</v>
      </c>
      <c r="AA115" s="68">
        <f>SUM(AB115:AI115)</f>
        <v>9248.4</v>
      </c>
      <c r="AB115" s="68">
        <v>1321.2</v>
      </c>
      <c r="AC115" s="68">
        <v>1321.2</v>
      </c>
      <c r="AD115" s="68">
        <v>1321.2</v>
      </c>
      <c r="AE115" s="68">
        <v>1321.2</v>
      </c>
      <c r="AF115" s="68">
        <v>1321.2</v>
      </c>
      <c r="AG115" s="68">
        <v>1321.2</v>
      </c>
      <c r="AH115" s="113">
        <v>1321.2</v>
      </c>
      <c r="AI115" s="68">
        <f>0</f>
        <v>0</v>
      </c>
    </row>
    <row r="116" spans="1:35" ht="25.5" x14ac:dyDescent="0.25">
      <c r="A116" s="46">
        <v>107</v>
      </c>
      <c r="B116" s="189"/>
      <c r="C116" s="265"/>
      <c r="D116" s="177"/>
      <c r="E116" s="68" t="s">
        <v>6</v>
      </c>
      <c r="F116" s="68">
        <f>SUM(G116:N116)</f>
        <v>0</v>
      </c>
      <c r="G116" s="68">
        <f>0</f>
        <v>0</v>
      </c>
      <c r="H116" s="68">
        <f>0</f>
        <v>0</v>
      </c>
      <c r="I116" s="68">
        <f>0</f>
        <v>0</v>
      </c>
      <c r="J116" s="68">
        <f>0</f>
        <v>0</v>
      </c>
      <c r="K116" s="68">
        <f>0</f>
        <v>0</v>
      </c>
      <c r="L116" s="68">
        <f>0</f>
        <v>0</v>
      </c>
      <c r="M116" s="68">
        <f>0</f>
        <v>0</v>
      </c>
      <c r="N116" s="68">
        <f>0</f>
        <v>0</v>
      </c>
      <c r="O116" s="127"/>
      <c r="P116" s="69">
        <f t="shared" si="62"/>
        <v>0</v>
      </c>
      <c r="Q116" s="69">
        <f t="shared" si="63"/>
        <v>0</v>
      </c>
      <c r="R116" s="69">
        <f t="shared" si="64"/>
        <v>0</v>
      </c>
      <c r="S116" s="69">
        <f t="shared" si="65"/>
        <v>0</v>
      </c>
      <c r="T116" s="69">
        <f t="shared" si="66"/>
        <v>0</v>
      </c>
      <c r="U116" s="127"/>
      <c r="V116" s="65">
        <v>107</v>
      </c>
      <c r="W116" s="282"/>
      <c r="X116" s="265"/>
      <c r="Y116" s="262"/>
      <c r="Z116" s="68" t="s">
        <v>6</v>
      </c>
      <c r="AA116" s="68">
        <f>SUM(AB116:AI116)</f>
        <v>0</v>
      </c>
      <c r="AB116" s="68">
        <f>0</f>
        <v>0</v>
      </c>
      <c r="AC116" s="68">
        <f>0</f>
        <v>0</v>
      </c>
      <c r="AD116" s="68">
        <f>0</f>
        <v>0</v>
      </c>
      <c r="AE116" s="68">
        <f>0</f>
        <v>0</v>
      </c>
      <c r="AF116" s="68">
        <f>0</f>
        <v>0</v>
      </c>
      <c r="AG116" s="68">
        <f>0</f>
        <v>0</v>
      </c>
      <c r="AH116" s="68">
        <f>0</f>
        <v>0</v>
      </c>
      <c r="AI116" s="68">
        <f>0</f>
        <v>0</v>
      </c>
    </row>
    <row r="117" spans="1:35" ht="36" customHeight="1" x14ac:dyDescent="0.25">
      <c r="A117" s="46">
        <v>108</v>
      </c>
      <c r="B117" s="189"/>
      <c r="C117" s="265"/>
      <c r="D117" s="185"/>
      <c r="E117" s="68" t="s">
        <v>55</v>
      </c>
      <c r="F117" s="68">
        <f>SUM(G117:N117)</f>
        <v>0</v>
      </c>
      <c r="G117" s="68">
        <f>0</f>
        <v>0</v>
      </c>
      <c r="H117" s="68">
        <f>0</f>
        <v>0</v>
      </c>
      <c r="I117" s="68">
        <f>0</f>
        <v>0</v>
      </c>
      <c r="J117" s="68">
        <f>0</f>
        <v>0</v>
      </c>
      <c r="K117" s="68">
        <f>0</f>
        <v>0</v>
      </c>
      <c r="L117" s="68">
        <f>0</f>
        <v>0</v>
      </c>
      <c r="M117" s="68">
        <f>0</f>
        <v>0</v>
      </c>
      <c r="N117" s="68">
        <f>0</f>
        <v>0</v>
      </c>
      <c r="O117" s="127"/>
      <c r="P117" s="69">
        <f t="shared" si="62"/>
        <v>0</v>
      </c>
      <c r="Q117" s="69">
        <f t="shared" si="63"/>
        <v>0</v>
      </c>
      <c r="R117" s="69">
        <f t="shared" si="64"/>
        <v>0</v>
      </c>
      <c r="S117" s="69">
        <f t="shared" si="65"/>
        <v>0</v>
      </c>
      <c r="T117" s="69">
        <f t="shared" si="66"/>
        <v>0</v>
      </c>
      <c r="U117" s="127"/>
      <c r="V117" s="65">
        <v>108</v>
      </c>
      <c r="W117" s="282"/>
      <c r="X117" s="265"/>
      <c r="Y117" s="263"/>
      <c r="Z117" s="68" t="s">
        <v>55</v>
      </c>
      <c r="AA117" s="68">
        <f>SUM(AB117:AI117)</f>
        <v>0</v>
      </c>
      <c r="AB117" s="68">
        <f>0</f>
        <v>0</v>
      </c>
      <c r="AC117" s="68">
        <f>0</f>
        <v>0</v>
      </c>
      <c r="AD117" s="68">
        <f>0</f>
        <v>0</v>
      </c>
      <c r="AE117" s="68">
        <f>0</f>
        <v>0</v>
      </c>
      <c r="AF117" s="68">
        <f>0</f>
        <v>0</v>
      </c>
      <c r="AG117" s="68">
        <f>0</f>
        <v>0</v>
      </c>
      <c r="AH117" s="68">
        <f>0</f>
        <v>0</v>
      </c>
      <c r="AI117" s="68">
        <f>0</f>
        <v>0</v>
      </c>
    </row>
    <row r="118" spans="1:35" x14ac:dyDescent="0.25">
      <c r="A118" s="46">
        <v>109</v>
      </c>
      <c r="B118" s="189"/>
      <c r="C118" s="265"/>
      <c r="D118" s="176" t="s">
        <v>57</v>
      </c>
      <c r="E118" s="68" t="s">
        <v>3</v>
      </c>
      <c r="F118" s="68">
        <f>SUM(F119:F122)</f>
        <v>204</v>
      </c>
      <c r="G118" s="68">
        <f t="shared" ref="G118:N118" si="98">SUM(G119:G122)</f>
        <v>34</v>
      </c>
      <c r="H118" s="68">
        <f t="shared" si="98"/>
        <v>34</v>
      </c>
      <c r="I118" s="68">
        <f t="shared" si="98"/>
        <v>34</v>
      </c>
      <c r="J118" s="68">
        <f t="shared" si="98"/>
        <v>34</v>
      </c>
      <c r="K118" s="68">
        <f t="shared" si="98"/>
        <v>34</v>
      </c>
      <c r="L118" s="68">
        <f t="shared" si="98"/>
        <v>34</v>
      </c>
      <c r="M118" s="68">
        <f t="shared" si="98"/>
        <v>0</v>
      </c>
      <c r="N118" s="68">
        <f t="shared" si="98"/>
        <v>0</v>
      </c>
      <c r="O118" s="127"/>
      <c r="P118" s="69">
        <f t="shared" si="62"/>
        <v>34</v>
      </c>
      <c r="Q118" s="69">
        <f t="shared" si="63"/>
        <v>0</v>
      </c>
      <c r="R118" s="69">
        <f t="shared" si="64"/>
        <v>0</v>
      </c>
      <c r="S118" s="69">
        <f t="shared" si="65"/>
        <v>34</v>
      </c>
      <c r="T118" s="69">
        <f t="shared" si="66"/>
        <v>0</v>
      </c>
      <c r="U118" s="127"/>
      <c r="V118" s="65">
        <v>109</v>
      </c>
      <c r="W118" s="282"/>
      <c r="X118" s="265"/>
      <c r="Y118" s="261" t="s">
        <v>57</v>
      </c>
      <c r="Z118" s="68" t="s">
        <v>3</v>
      </c>
      <c r="AA118" s="68">
        <f>SUM(AA119:AA122)</f>
        <v>238</v>
      </c>
      <c r="AB118" s="68">
        <f t="shared" ref="AB118:AI118" si="99">SUM(AB119:AB122)</f>
        <v>34</v>
      </c>
      <c r="AC118" s="68">
        <f t="shared" si="99"/>
        <v>34</v>
      </c>
      <c r="AD118" s="68">
        <f t="shared" si="99"/>
        <v>34</v>
      </c>
      <c r="AE118" s="68">
        <f t="shared" si="99"/>
        <v>34</v>
      </c>
      <c r="AF118" s="68">
        <f t="shared" si="99"/>
        <v>34</v>
      </c>
      <c r="AG118" s="68">
        <f t="shared" si="99"/>
        <v>34</v>
      </c>
      <c r="AH118" s="113">
        <f t="shared" si="99"/>
        <v>34</v>
      </c>
      <c r="AI118" s="68">
        <f t="shared" si="99"/>
        <v>0</v>
      </c>
    </row>
    <row r="119" spans="1:35" ht="27" customHeight="1" x14ac:dyDescent="0.25">
      <c r="A119" s="46">
        <v>110</v>
      </c>
      <c r="B119" s="189"/>
      <c r="C119" s="265"/>
      <c r="D119" s="177"/>
      <c r="E119" s="68" t="s">
        <v>4</v>
      </c>
      <c r="F119" s="68">
        <f>SUM(G119:N119)</f>
        <v>0</v>
      </c>
      <c r="G119" s="68">
        <f>0</f>
        <v>0</v>
      </c>
      <c r="H119" s="68">
        <f>0</f>
        <v>0</v>
      </c>
      <c r="I119" s="68">
        <f>0</f>
        <v>0</v>
      </c>
      <c r="J119" s="68">
        <f>0</f>
        <v>0</v>
      </c>
      <c r="K119" s="68">
        <f>0</f>
        <v>0</v>
      </c>
      <c r="L119" s="68">
        <f>0</f>
        <v>0</v>
      </c>
      <c r="M119" s="68">
        <f>0</f>
        <v>0</v>
      </c>
      <c r="N119" s="68">
        <f>0</f>
        <v>0</v>
      </c>
      <c r="O119" s="127"/>
      <c r="P119" s="69">
        <f t="shared" si="62"/>
        <v>0</v>
      </c>
      <c r="Q119" s="69">
        <f t="shared" si="63"/>
        <v>0</v>
      </c>
      <c r="R119" s="69">
        <f t="shared" si="64"/>
        <v>0</v>
      </c>
      <c r="S119" s="69">
        <f t="shared" si="65"/>
        <v>0</v>
      </c>
      <c r="T119" s="69">
        <f t="shared" si="66"/>
        <v>0</v>
      </c>
      <c r="U119" s="127"/>
      <c r="V119" s="65">
        <v>110</v>
      </c>
      <c r="W119" s="282"/>
      <c r="X119" s="265"/>
      <c r="Y119" s="262"/>
      <c r="Z119" s="68" t="s">
        <v>4</v>
      </c>
      <c r="AA119" s="68">
        <f>SUM(AB119:AI119)</f>
        <v>0</v>
      </c>
      <c r="AB119" s="68">
        <f>0</f>
        <v>0</v>
      </c>
      <c r="AC119" s="68">
        <f>0</f>
        <v>0</v>
      </c>
      <c r="AD119" s="68">
        <f>0</f>
        <v>0</v>
      </c>
      <c r="AE119" s="68">
        <f>0</f>
        <v>0</v>
      </c>
      <c r="AF119" s="68">
        <f>0</f>
        <v>0</v>
      </c>
      <c r="AG119" s="68">
        <f>0</f>
        <v>0</v>
      </c>
      <c r="AH119" s="68">
        <f>0</f>
        <v>0</v>
      </c>
      <c r="AI119" s="68">
        <f>0</f>
        <v>0</v>
      </c>
    </row>
    <row r="120" spans="1:35" ht="42" customHeight="1" x14ac:dyDescent="0.25">
      <c r="A120" s="46">
        <v>111</v>
      </c>
      <c r="B120" s="189"/>
      <c r="C120" s="265"/>
      <c r="D120" s="177"/>
      <c r="E120" s="68" t="s">
        <v>5</v>
      </c>
      <c r="F120" s="68">
        <f>SUM(G120:N120)</f>
        <v>204</v>
      </c>
      <c r="G120" s="68">
        <v>34</v>
      </c>
      <c r="H120" s="68">
        <v>34</v>
      </c>
      <c r="I120" s="68">
        <v>34</v>
      </c>
      <c r="J120" s="68">
        <v>34</v>
      </c>
      <c r="K120" s="68">
        <v>34</v>
      </c>
      <c r="L120" s="68">
        <v>34</v>
      </c>
      <c r="M120" s="68">
        <v>0</v>
      </c>
      <c r="N120" s="68">
        <f>0</f>
        <v>0</v>
      </c>
      <c r="O120" s="127"/>
      <c r="P120" s="69">
        <f t="shared" si="62"/>
        <v>34</v>
      </c>
      <c r="Q120" s="69">
        <f t="shared" si="63"/>
        <v>0</v>
      </c>
      <c r="R120" s="69">
        <f t="shared" si="64"/>
        <v>0</v>
      </c>
      <c r="S120" s="69">
        <f t="shared" si="65"/>
        <v>34</v>
      </c>
      <c r="T120" s="69">
        <f t="shared" si="66"/>
        <v>0</v>
      </c>
      <c r="U120" s="127"/>
      <c r="V120" s="65">
        <v>111</v>
      </c>
      <c r="W120" s="282"/>
      <c r="X120" s="265"/>
      <c r="Y120" s="262"/>
      <c r="Z120" s="68" t="s">
        <v>5</v>
      </c>
      <c r="AA120" s="68">
        <f>SUM(AB120:AI120)</f>
        <v>238</v>
      </c>
      <c r="AB120" s="68">
        <v>34</v>
      </c>
      <c r="AC120" s="68">
        <v>34</v>
      </c>
      <c r="AD120" s="68">
        <v>34</v>
      </c>
      <c r="AE120" s="68">
        <v>34</v>
      </c>
      <c r="AF120" s="68">
        <v>34</v>
      </c>
      <c r="AG120" s="68">
        <v>34</v>
      </c>
      <c r="AH120" s="113">
        <v>34</v>
      </c>
      <c r="AI120" s="68">
        <f>0</f>
        <v>0</v>
      </c>
    </row>
    <row r="121" spans="1:35" ht="25.5" x14ac:dyDescent="0.25">
      <c r="A121" s="46">
        <v>112</v>
      </c>
      <c r="B121" s="189"/>
      <c r="C121" s="265"/>
      <c r="D121" s="177"/>
      <c r="E121" s="68" t="s">
        <v>6</v>
      </c>
      <c r="F121" s="68">
        <f>SUM(G121:N121)</f>
        <v>0</v>
      </c>
      <c r="G121" s="68">
        <f>0</f>
        <v>0</v>
      </c>
      <c r="H121" s="68">
        <f>0</f>
        <v>0</v>
      </c>
      <c r="I121" s="68">
        <f>0</f>
        <v>0</v>
      </c>
      <c r="J121" s="68">
        <f>0</f>
        <v>0</v>
      </c>
      <c r="K121" s="68">
        <f>0</f>
        <v>0</v>
      </c>
      <c r="L121" s="68">
        <f>0</f>
        <v>0</v>
      </c>
      <c r="M121" s="68">
        <f>0</f>
        <v>0</v>
      </c>
      <c r="N121" s="68">
        <f>0</f>
        <v>0</v>
      </c>
      <c r="O121" s="127"/>
      <c r="P121" s="69">
        <f t="shared" si="62"/>
        <v>0</v>
      </c>
      <c r="Q121" s="69">
        <f t="shared" si="63"/>
        <v>0</v>
      </c>
      <c r="R121" s="69">
        <f t="shared" si="64"/>
        <v>0</v>
      </c>
      <c r="S121" s="69">
        <f t="shared" si="65"/>
        <v>0</v>
      </c>
      <c r="T121" s="69">
        <f t="shared" si="66"/>
        <v>0</v>
      </c>
      <c r="U121" s="127"/>
      <c r="V121" s="65">
        <v>112</v>
      </c>
      <c r="W121" s="282"/>
      <c r="X121" s="265"/>
      <c r="Y121" s="262"/>
      <c r="Z121" s="68" t="s">
        <v>6</v>
      </c>
      <c r="AA121" s="68">
        <f>SUM(AB121:AI121)</f>
        <v>0</v>
      </c>
      <c r="AB121" s="68">
        <f>0</f>
        <v>0</v>
      </c>
      <c r="AC121" s="68">
        <f>0</f>
        <v>0</v>
      </c>
      <c r="AD121" s="68">
        <f>0</f>
        <v>0</v>
      </c>
      <c r="AE121" s="68">
        <f>0</f>
        <v>0</v>
      </c>
      <c r="AF121" s="68">
        <f>0</f>
        <v>0</v>
      </c>
      <c r="AG121" s="68">
        <f>0</f>
        <v>0</v>
      </c>
      <c r="AH121" s="68">
        <f>0</f>
        <v>0</v>
      </c>
      <c r="AI121" s="68">
        <f>0</f>
        <v>0</v>
      </c>
    </row>
    <row r="122" spans="1:35" ht="37.5" customHeight="1" x14ac:dyDescent="0.25">
      <c r="A122" s="46">
        <v>113</v>
      </c>
      <c r="B122" s="189"/>
      <c r="C122" s="266"/>
      <c r="D122" s="177"/>
      <c r="E122" s="68" t="s">
        <v>55</v>
      </c>
      <c r="F122" s="68">
        <f>SUM(G122:N122)</f>
        <v>0</v>
      </c>
      <c r="G122" s="68">
        <f>0</f>
        <v>0</v>
      </c>
      <c r="H122" s="68">
        <f>0</f>
        <v>0</v>
      </c>
      <c r="I122" s="68">
        <f>0</f>
        <v>0</v>
      </c>
      <c r="J122" s="68">
        <f>0</f>
        <v>0</v>
      </c>
      <c r="K122" s="68">
        <f>0</f>
        <v>0</v>
      </c>
      <c r="L122" s="68">
        <f>0</f>
        <v>0</v>
      </c>
      <c r="M122" s="68">
        <f>0</f>
        <v>0</v>
      </c>
      <c r="N122" s="68">
        <f>0</f>
        <v>0</v>
      </c>
      <c r="O122" s="127"/>
      <c r="P122" s="69">
        <f t="shared" ref="P122:P142" si="100">AA122-F122</f>
        <v>0</v>
      </c>
      <c r="Q122" s="69">
        <f t="shared" ref="Q122:Q142" si="101">AF122-K122</f>
        <v>0</v>
      </c>
      <c r="R122" s="69">
        <f t="shared" ref="R122:R142" si="102">AG122-L122</f>
        <v>0</v>
      </c>
      <c r="S122" s="69">
        <f t="shared" ref="S122:S142" si="103">AH122-M122</f>
        <v>0</v>
      </c>
      <c r="T122" s="69">
        <f t="shared" ref="T122:T142" si="104">AI122-N122</f>
        <v>0</v>
      </c>
      <c r="U122" s="127"/>
      <c r="V122" s="65">
        <v>113</v>
      </c>
      <c r="W122" s="282"/>
      <c r="X122" s="266"/>
      <c r="Y122" s="262"/>
      <c r="Z122" s="68" t="s">
        <v>55</v>
      </c>
      <c r="AA122" s="68">
        <f>SUM(AB122:AI122)</f>
        <v>0</v>
      </c>
      <c r="AB122" s="68">
        <f>0</f>
        <v>0</v>
      </c>
      <c r="AC122" s="68">
        <f>0</f>
        <v>0</v>
      </c>
      <c r="AD122" s="68">
        <f>0</f>
        <v>0</v>
      </c>
      <c r="AE122" s="68">
        <f>0</f>
        <v>0</v>
      </c>
      <c r="AF122" s="68">
        <f>0</f>
        <v>0</v>
      </c>
      <c r="AG122" s="68">
        <f>0</f>
        <v>0</v>
      </c>
      <c r="AH122" s="68">
        <f>0</f>
        <v>0</v>
      </c>
      <c r="AI122" s="68">
        <f>0</f>
        <v>0</v>
      </c>
    </row>
    <row r="123" spans="1:35" ht="17.25" customHeight="1" x14ac:dyDescent="0.25">
      <c r="A123" s="46">
        <v>114</v>
      </c>
      <c r="B123" s="186"/>
      <c r="C123" s="264" t="s">
        <v>51</v>
      </c>
      <c r="D123" s="181" t="s">
        <v>7</v>
      </c>
      <c r="E123" s="68" t="s">
        <v>3</v>
      </c>
      <c r="F123" s="68">
        <f>SUM(F124:F127)</f>
        <v>996877</v>
      </c>
      <c r="G123" s="68">
        <f t="shared" ref="G123:N123" si="105">SUM(G124:G127)</f>
        <v>87741.7</v>
      </c>
      <c r="H123" s="68">
        <f t="shared" si="105"/>
        <v>84831.400000000023</v>
      </c>
      <c r="I123" s="68">
        <f t="shared" si="105"/>
        <v>91372.9</v>
      </c>
      <c r="J123" s="113">
        <f t="shared" si="105"/>
        <v>75200.599999999991</v>
      </c>
      <c r="K123" s="68">
        <f t="shared" si="105"/>
        <v>81005.2</v>
      </c>
      <c r="L123" s="68">
        <f t="shared" si="105"/>
        <v>81005.2</v>
      </c>
      <c r="M123" s="68">
        <f t="shared" si="105"/>
        <v>82620</v>
      </c>
      <c r="N123" s="68">
        <f t="shared" si="105"/>
        <v>413100</v>
      </c>
      <c r="O123" s="127"/>
      <c r="P123" s="69">
        <f t="shared" si="100"/>
        <v>87279.700000000186</v>
      </c>
      <c r="Q123" s="69">
        <f t="shared" si="101"/>
        <v>17594.5</v>
      </c>
      <c r="R123" s="69">
        <f t="shared" si="102"/>
        <v>13450</v>
      </c>
      <c r="S123" s="69">
        <f t="shared" si="103"/>
        <v>11835.199999999997</v>
      </c>
      <c r="T123" s="69">
        <f t="shared" si="104"/>
        <v>44400</v>
      </c>
      <c r="U123" s="127"/>
      <c r="V123" s="65">
        <v>114</v>
      </c>
      <c r="W123" s="279"/>
      <c r="X123" s="264" t="s">
        <v>51</v>
      </c>
      <c r="Y123" s="269" t="s">
        <v>7</v>
      </c>
      <c r="Z123" s="68" t="s">
        <v>3</v>
      </c>
      <c r="AA123" s="68">
        <f>SUM(AA124:AA127)</f>
        <v>1084156.7000000002</v>
      </c>
      <c r="AB123" s="68">
        <f t="shared" ref="AB123:AI123" si="106">SUM(AB124:AB127)</f>
        <v>87741.7</v>
      </c>
      <c r="AC123" s="68">
        <f t="shared" si="106"/>
        <v>84831.400000000023</v>
      </c>
      <c r="AD123" s="68">
        <f t="shared" si="106"/>
        <v>91372.9</v>
      </c>
      <c r="AE123" s="68">
        <f t="shared" si="106"/>
        <v>75200.599999999991</v>
      </c>
      <c r="AF123" s="113">
        <f t="shared" si="106"/>
        <v>98599.7</v>
      </c>
      <c r="AG123" s="113">
        <f t="shared" si="106"/>
        <v>94455.2</v>
      </c>
      <c r="AH123" s="113">
        <f t="shared" si="106"/>
        <v>94455.2</v>
      </c>
      <c r="AI123" s="68">
        <f t="shared" si="106"/>
        <v>457500</v>
      </c>
    </row>
    <row r="124" spans="1:35" ht="28.5" customHeight="1" x14ac:dyDescent="0.25">
      <c r="A124" s="46">
        <v>115</v>
      </c>
      <c r="B124" s="187"/>
      <c r="C124" s="265"/>
      <c r="D124" s="181"/>
      <c r="E124" s="68" t="s">
        <v>4</v>
      </c>
      <c r="F124" s="68">
        <f>SUM(G124:N124)</f>
        <v>0</v>
      </c>
      <c r="G124" s="68">
        <f>G119+G114+G109+G104</f>
        <v>0</v>
      </c>
      <c r="H124" s="68">
        <f t="shared" ref="H124:N127" si="107">H119+H114+H109+H104</f>
        <v>0</v>
      </c>
      <c r="I124" s="68">
        <f t="shared" si="107"/>
        <v>0</v>
      </c>
      <c r="J124" s="68">
        <f t="shared" si="107"/>
        <v>0</v>
      </c>
      <c r="K124" s="68">
        <f t="shared" si="107"/>
        <v>0</v>
      </c>
      <c r="L124" s="68">
        <f t="shared" si="107"/>
        <v>0</v>
      </c>
      <c r="M124" s="68">
        <f t="shared" si="107"/>
        <v>0</v>
      </c>
      <c r="N124" s="68">
        <f t="shared" si="107"/>
        <v>0</v>
      </c>
      <c r="O124" s="127"/>
      <c r="P124" s="69">
        <f t="shared" si="100"/>
        <v>0</v>
      </c>
      <c r="Q124" s="69">
        <f t="shared" si="101"/>
        <v>0</v>
      </c>
      <c r="R124" s="69">
        <f t="shared" si="102"/>
        <v>0</v>
      </c>
      <c r="S124" s="69">
        <f t="shared" si="103"/>
        <v>0</v>
      </c>
      <c r="T124" s="69">
        <f t="shared" si="104"/>
        <v>0</v>
      </c>
      <c r="U124" s="127"/>
      <c r="V124" s="65">
        <v>115</v>
      </c>
      <c r="W124" s="280"/>
      <c r="X124" s="265"/>
      <c r="Y124" s="269"/>
      <c r="Z124" s="68" t="s">
        <v>4</v>
      </c>
      <c r="AA124" s="68">
        <f>SUM(AB124:AI124)</f>
        <v>0</v>
      </c>
      <c r="AB124" s="68">
        <f>AB119+AB114+AB109+AB104</f>
        <v>0</v>
      </c>
      <c r="AC124" s="68">
        <f t="shared" ref="AC124:AI127" si="108">AC119+AC114+AC109+AC104</f>
        <v>0</v>
      </c>
      <c r="AD124" s="68">
        <f t="shared" si="108"/>
        <v>0</v>
      </c>
      <c r="AE124" s="68">
        <f t="shared" si="108"/>
        <v>0</v>
      </c>
      <c r="AF124" s="68">
        <f t="shared" si="108"/>
        <v>0</v>
      </c>
      <c r="AG124" s="68">
        <f t="shared" si="108"/>
        <v>0</v>
      </c>
      <c r="AH124" s="68">
        <f t="shared" si="108"/>
        <v>0</v>
      </c>
      <c r="AI124" s="68">
        <f t="shared" si="108"/>
        <v>0</v>
      </c>
    </row>
    <row r="125" spans="1:35" ht="40.5" customHeight="1" x14ac:dyDescent="0.25">
      <c r="A125" s="46">
        <v>116</v>
      </c>
      <c r="B125" s="187"/>
      <c r="C125" s="265"/>
      <c r="D125" s="181"/>
      <c r="E125" s="68" t="s">
        <v>5</v>
      </c>
      <c r="F125" s="68">
        <f>SUM(G125:N125)</f>
        <v>23133.4</v>
      </c>
      <c r="G125" s="68">
        <f t="shared" ref="G125:N127" si="109">G120+G115+G110+G105</f>
        <v>7315.2</v>
      </c>
      <c r="H125" s="68">
        <f t="shared" si="107"/>
        <v>2751.1000000000004</v>
      </c>
      <c r="I125" s="68">
        <f t="shared" si="109"/>
        <v>9001.5</v>
      </c>
      <c r="J125" s="68">
        <f t="shared" si="107"/>
        <v>1355.2</v>
      </c>
      <c r="K125" s="68">
        <f t="shared" si="109"/>
        <v>1355.2</v>
      </c>
      <c r="L125" s="68">
        <f t="shared" si="109"/>
        <v>1355.2</v>
      </c>
      <c r="M125" s="68">
        <f>M120+M115+M110+M105</f>
        <v>0</v>
      </c>
      <c r="N125" s="68">
        <f t="shared" si="109"/>
        <v>0</v>
      </c>
      <c r="O125" s="127"/>
      <c r="P125" s="69">
        <f t="shared" si="100"/>
        <v>1355.2000000000007</v>
      </c>
      <c r="Q125" s="69">
        <f t="shared" si="101"/>
        <v>0</v>
      </c>
      <c r="R125" s="69">
        <f t="shared" si="102"/>
        <v>0</v>
      </c>
      <c r="S125" s="69">
        <f t="shared" si="103"/>
        <v>1355.2</v>
      </c>
      <c r="T125" s="69">
        <f t="shared" si="104"/>
        <v>0</v>
      </c>
      <c r="U125" s="127"/>
      <c r="V125" s="65">
        <v>116</v>
      </c>
      <c r="W125" s="280"/>
      <c r="X125" s="265"/>
      <c r="Y125" s="269"/>
      <c r="Z125" s="68" t="s">
        <v>5</v>
      </c>
      <c r="AA125" s="68">
        <f>SUM(AB125:AI125)</f>
        <v>24488.600000000002</v>
      </c>
      <c r="AB125" s="68">
        <f t="shared" ref="AB125:AI127" si="110">AB120+AB115+AB110+AB105</f>
        <v>7315.2</v>
      </c>
      <c r="AC125" s="68">
        <f t="shared" si="108"/>
        <v>2751.1000000000004</v>
      </c>
      <c r="AD125" s="68">
        <f t="shared" si="110"/>
        <v>9001.5</v>
      </c>
      <c r="AE125" s="68">
        <f t="shared" si="110"/>
        <v>1355.2</v>
      </c>
      <c r="AF125" s="68">
        <f t="shared" si="110"/>
        <v>1355.2</v>
      </c>
      <c r="AG125" s="68">
        <f t="shared" si="110"/>
        <v>1355.2</v>
      </c>
      <c r="AH125" s="68">
        <f>AH120+AH115+AH110+AH105</f>
        <v>1355.2</v>
      </c>
      <c r="AI125" s="68">
        <f t="shared" si="110"/>
        <v>0</v>
      </c>
    </row>
    <row r="126" spans="1:35" ht="17.25" customHeight="1" x14ac:dyDescent="0.25">
      <c r="A126" s="46">
        <v>117</v>
      </c>
      <c r="B126" s="187"/>
      <c r="C126" s="265"/>
      <c r="D126" s="181"/>
      <c r="E126" s="68" t="s">
        <v>6</v>
      </c>
      <c r="F126" s="68">
        <f>SUM(G126:N126)</f>
        <v>973743.6</v>
      </c>
      <c r="G126" s="68">
        <f t="shared" si="109"/>
        <v>80426.5</v>
      </c>
      <c r="H126" s="68">
        <f t="shared" si="107"/>
        <v>82080.300000000017</v>
      </c>
      <c r="I126" s="68">
        <f t="shared" si="109"/>
        <v>82371.399999999994</v>
      </c>
      <c r="J126" s="113">
        <f t="shared" si="107"/>
        <v>73845.399999999994</v>
      </c>
      <c r="K126" s="68">
        <f t="shared" si="109"/>
        <v>79650</v>
      </c>
      <c r="L126" s="68">
        <f t="shared" si="109"/>
        <v>79650</v>
      </c>
      <c r="M126" s="68">
        <f t="shared" si="109"/>
        <v>82620</v>
      </c>
      <c r="N126" s="68">
        <f t="shared" si="109"/>
        <v>413100</v>
      </c>
      <c r="O126" s="127"/>
      <c r="P126" s="69">
        <f t="shared" si="100"/>
        <v>85924.500000000116</v>
      </c>
      <c r="Q126" s="69">
        <f t="shared" si="101"/>
        <v>17594.5</v>
      </c>
      <c r="R126" s="69">
        <f t="shared" si="102"/>
        <v>13450</v>
      </c>
      <c r="S126" s="69">
        <f t="shared" si="103"/>
        <v>10480</v>
      </c>
      <c r="T126" s="69">
        <f t="shared" si="104"/>
        <v>44400</v>
      </c>
      <c r="U126" s="127"/>
      <c r="V126" s="65">
        <v>117</v>
      </c>
      <c r="W126" s="280"/>
      <c r="X126" s="265"/>
      <c r="Y126" s="269"/>
      <c r="Z126" s="68" t="s">
        <v>6</v>
      </c>
      <c r="AA126" s="68">
        <f>SUM(AB126:AI126)</f>
        <v>1059668.1000000001</v>
      </c>
      <c r="AB126" s="68">
        <f t="shared" si="110"/>
        <v>80426.5</v>
      </c>
      <c r="AC126" s="68">
        <f t="shared" si="108"/>
        <v>82080.300000000017</v>
      </c>
      <c r="AD126" s="68">
        <f t="shared" si="110"/>
        <v>82371.399999999994</v>
      </c>
      <c r="AE126" s="68">
        <f t="shared" si="110"/>
        <v>73845.399999999994</v>
      </c>
      <c r="AF126" s="113">
        <f t="shared" si="110"/>
        <v>97244.5</v>
      </c>
      <c r="AG126" s="113">
        <f t="shared" si="110"/>
        <v>93100</v>
      </c>
      <c r="AH126" s="113">
        <f t="shared" si="110"/>
        <v>93100</v>
      </c>
      <c r="AI126" s="68">
        <f t="shared" si="110"/>
        <v>457500</v>
      </c>
    </row>
    <row r="127" spans="1:35" ht="33" customHeight="1" x14ac:dyDescent="0.25">
      <c r="A127" s="46">
        <v>118</v>
      </c>
      <c r="B127" s="188"/>
      <c r="C127" s="266"/>
      <c r="D127" s="181"/>
      <c r="E127" s="68" t="s">
        <v>55</v>
      </c>
      <c r="F127" s="68">
        <f>SUM(G127:N127)</f>
        <v>0</v>
      </c>
      <c r="G127" s="68">
        <f t="shared" si="109"/>
        <v>0</v>
      </c>
      <c r="H127" s="68">
        <f t="shared" si="107"/>
        <v>0</v>
      </c>
      <c r="I127" s="68">
        <f t="shared" si="109"/>
        <v>0</v>
      </c>
      <c r="J127" s="68">
        <f t="shared" si="107"/>
        <v>0</v>
      </c>
      <c r="K127" s="68">
        <f t="shared" si="109"/>
        <v>0</v>
      </c>
      <c r="L127" s="68">
        <f t="shared" si="109"/>
        <v>0</v>
      </c>
      <c r="M127" s="68">
        <f t="shared" si="109"/>
        <v>0</v>
      </c>
      <c r="N127" s="68">
        <f t="shared" si="109"/>
        <v>0</v>
      </c>
      <c r="O127" s="127"/>
      <c r="P127" s="69">
        <f t="shared" si="100"/>
        <v>0</v>
      </c>
      <c r="Q127" s="69">
        <f t="shared" si="101"/>
        <v>0</v>
      </c>
      <c r="R127" s="69">
        <f t="shared" si="102"/>
        <v>0</v>
      </c>
      <c r="S127" s="69">
        <f t="shared" si="103"/>
        <v>0</v>
      </c>
      <c r="T127" s="69">
        <f t="shared" si="104"/>
        <v>0</v>
      </c>
      <c r="U127" s="127"/>
      <c r="V127" s="65">
        <v>118</v>
      </c>
      <c r="W127" s="281"/>
      <c r="X127" s="266"/>
      <c r="Y127" s="269"/>
      <c r="Z127" s="68" t="s">
        <v>55</v>
      </c>
      <c r="AA127" s="68">
        <f>SUM(AB127:AI127)</f>
        <v>0</v>
      </c>
      <c r="AB127" s="68">
        <f t="shared" si="110"/>
        <v>0</v>
      </c>
      <c r="AC127" s="68">
        <f t="shared" si="108"/>
        <v>0</v>
      </c>
      <c r="AD127" s="68">
        <f t="shared" si="110"/>
        <v>0</v>
      </c>
      <c r="AE127" s="68">
        <f t="shared" si="110"/>
        <v>0</v>
      </c>
      <c r="AF127" s="68">
        <f t="shared" si="110"/>
        <v>0</v>
      </c>
      <c r="AG127" s="68">
        <f t="shared" si="110"/>
        <v>0</v>
      </c>
      <c r="AH127" s="68">
        <f t="shared" si="110"/>
        <v>0</v>
      </c>
      <c r="AI127" s="68">
        <f t="shared" si="110"/>
        <v>0</v>
      </c>
    </row>
    <row r="128" spans="1:35" ht="15.75" customHeight="1" x14ac:dyDescent="0.25">
      <c r="A128" s="46">
        <v>119</v>
      </c>
      <c r="B128" s="189" t="s">
        <v>42</v>
      </c>
      <c r="C128" s="264" t="s">
        <v>52</v>
      </c>
      <c r="D128" s="181" t="s">
        <v>11</v>
      </c>
      <c r="E128" s="68" t="s">
        <v>3</v>
      </c>
      <c r="F128" s="68">
        <f>SUM(F129:F132)</f>
        <v>139915.70000000001</v>
      </c>
      <c r="G128" s="68">
        <f t="shared" ref="G128:N128" si="111">SUM(G129:G132)</f>
        <v>54733.9</v>
      </c>
      <c r="H128" s="68">
        <f>SUM(H129:H132)</f>
        <v>13980.8</v>
      </c>
      <c r="I128" s="68">
        <f>SUM(I129:I132)</f>
        <v>32903.1</v>
      </c>
      <c r="J128" s="68">
        <f t="shared" ref="J128" si="112">SUM(J129:J132)</f>
        <v>12310.1</v>
      </c>
      <c r="K128" s="68">
        <f t="shared" si="111"/>
        <v>12310</v>
      </c>
      <c r="L128" s="68">
        <f t="shared" si="111"/>
        <v>13677.8</v>
      </c>
      <c r="M128" s="68">
        <f t="shared" si="111"/>
        <v>0</v>
      </c>
      <c r="N128" s="68">
        <f t="shared" si="111"/>
        <v>0</v>
      </c>
      <c r="O128" s="127"/>
      <c r="P128" s="69">
        <f t="shared" si="100"/>
        <v>-2157.3000000000175</v>
      </c>
      <c r="Q128" s="69">
        <f t="shared" si="101"/>
        <v>-4937.1000000000004</v>
      </c>
      <c r="R128" s="69">
        <f t="shared" si="102"/>
        <v>-5472.7999999999993</v>
      </c>
      <c r="S128" s="69">
        <f t="shared" si="103"/>
        <v>8252.6</v>
      </c>
      <c r="T128" s="69">
        <f t="shared" si="104"/>
        <v>0</v>
      </c>
      <c r="U128" s="127"/>
      <c r="V128" s="65">
        <v>119</v>
      </c>
      <c r="W128" s="282" t="s">
        <v>42</v>
      </c>
      <c r="X128" s="264" t="s">
        <v>52</v>
      </c>
      <c r="Y128" s="269" t="s">
        <v>11</v>
      </c>
      <c r="Z128" s="68" t="s">
        <v>3</v>
      </c>
      <c r="AA128" s="68">
        <f>SUM(AA129:AA132)</f>
        <v>137758.39999999999</v>
      </c>
      <c r="AB128" s="68">
        <f t="shared" ref="AB128:AI128" si="113">SUM(AB129:AB132)</f>
        <v>54733.9</v>
      </c>
      <c r="AC128" s="68">
        <f>SUM(AC129:AC132)</f>
        <v>13980.8</v>
      </c>
      <c r="AD128" s="68">
        <f>SUM(AD129:AD132)</f>
        <v>32903.1</v>
      </c>
      <c r="AE128" s="68">
        <f t="shared" si="113"/>
        <v>12310.1</v>
      </c>
      <c r="AF128" s="113">
        <f t="shared" si="113"/>
        <v>7372.9</v>
      </c>
      <c r="AG128" s="113">
        <f t="shared" si="113"/>
        <v>8205</v>
      </c>
      <c r="AH128" s="113">
        <f t="shared" si="113"/>
        <v>8252.6</v>
      </c>
      <c r="AI128" s="68">
        <f t="shared" si="113"/>
        <v>0</v>
      </c>
    </row>
    <row r="129" spans="1:35" ht="28.5" customHeight="1" x14ac:dyDescent="0.25">
      <c r="A129" s="46">
        <v>120</v>
      </c>
      <c r="B129" s="189"/>
      <c r="C129" s="265"/>
      <c r="D129" s="181"/>
      <c r="E129" s="68" t="s">
        <v>4</v>
      </c>
      <c r="F129" s="68">
        <f>SUM(G129:N129)</f>
        <v>37134.299999999996</v>
      </c>
      <c r="G129" s="68">
        <v>17124.599999999999</v>
      </c>
      <c r="H129" s="68">
        <v>3293.8</v>
      </c>
      <c r="I129" s="68">
        <v>4020.1</v>
      </c>
      <c r="J129" s="68">
        <v>4080.8</v>
      </c>
      <c r="K129" s="68">
        <v>4080.8</v>
      </c>
      <c r="L129" s="68">
        <v>4534.2</v>
      </c>
      <c r="M129" s="68">
        <v>0</v>
      </c>
      <c r="N129" s="68">
        <v>0</v>
      </c>
      <c r="O129" s="127"/>
      <c r="P129" s="69">
        <f t="shared" si="100"/>
        <v>-8615</v>
      </c>
      <c r="Q129" s="69">
        <f t="shared" si="101"/>
        <v>-4080.8</v>
      </c>
      <c r="R129" s="69">
        <f t="shared" si="102"/>
        <v>-4534.2</v>
      </c>
      <c r="S129" s="69">
        <f t="shared" si="103"/>
        <v>0</v>
      </c>
      <c r="T129" s="69">
        <f t="shared" si="104"/>
        <v>0</v>
      </c>
      <c r="U129" s="127"/>
      <c r="V129" s="65">
        <v>120</v>
      </c>
      <c r="W129" s="282"/>
      <c r="X129" s="265"/>
      <c r="Y129" s="269"/>
      <c r="Z129" s="68" t="s">
        <v>4</v>
      </c>
      <c r="AA129" s="68">
        <f>SUM(AB129:AI129)</f>
        <v>28519.299999999996</v>
      </c>
      <c r="AB129" s="68">
        <v>17124.599999999999</v>
      </c>
      <c r="AC129" s="68">
        <v>3293.8</v>
      </c>
      <c r="AD129" s="68">
        <v>4020.1</v>
      </c>
      <c r="AE129" s="68">
        <v>4080.8</v>
      </c>
      <c r="AF129" s="68">
        <v>0</v>
      </c>
      <c r="AG129" s="68">
        <v>0</v>
      </c>
      <c r="AH129" s="68">
        <v>0</v>
      </c>
      <c r="AI129" s="68">
        <v>0</v>
      </c>
    </row>
    <row r="130" spans="1:35" ht="39.75" customHeight="1" x14ac:dyDescent="0.25">
      <c r="A130" s="46">
        <v>121</v>
      </c>
      <c r="B130" s="189"/>
      <c r="C130" s="265"/>
      <c r="D130" s="181"/>
      <c r="E130" s="68" t="s">
        <v>5</v>
      </c>
      <c r="F130" s="68">
        <f>SUM(G130:N130)</f>
        <v>77608.3</v>
      </c>
      <c r="G130" s="68">
        <v>29152.7</v>
      </c>
      <c r="H130" s="68">
        <v>5151.8</v>
      </c>
      <c r="I130" s="68">
        <v>23446.400000000001</v>
      </c>
      <c r="J130" s="68">
        <v>6382.8</v>
      </c>
      <c r="K130" s="68">
        <v>6382.7</v>
      </c>
      <c r="L130" s="68">
        <v>7091.9</v>
      </c>
      <c r="M130" s="68">
        <v>0</v>
      </c>
      <c r="N130" s="68">
        <v>0</v>
      </c>
      <c r="O130" s="127"/>
      <c r="P130" s="69">
        <f t="shared" si="100"/>
        <v>6781.3000000000029</v>
      </c>
      <c r="Q130" s="69">
        <f t="shared" si="101"/>
        <v>-115.69999999999982</v>
      </c>
      <c r="R130" s="69">
        <f t="shared" si="102"/>
        <v>-117.69999999999982</v>
      </c>
      <c r="S130" s="69">
        <f t="shared" si="103"/>
        <v>7014.7</v>
      </c>
      <c r="T130" s="69">
        <f t="shared" si="104"/>
        <v>0</v>
      </c>
      <c r="U130" s="127"/>
      <c r="V130" s="65">
        <v>121</v>
      </c>
      <c r="W130" s="282"/>
      <c r="X130" s="265"/>
      <c r="Y130" s="269"/>
      <c r="Z130" s="68" t="s">
        <v>5</v>
      </c>
      <c r="AA130" s="68">
        <f>SUM(AB130:AI130)</f>
        <v>84389.6</v>
      </c>
      <c r="AB130" s="68">
        <v>29152.7</v>
      </c>
      <c r="AC130" s="68">
        <v>5151.8</v>
      </c>
      <c r="AD130" s="68">
        <v>23446.400000000001</v>
      </c>
      <c r="AE130" s="68">
        <v>6382.8</v>
      </c>
      <c r="AF130" s="113">
        <v>6267</v>
      </c>
      <c r="AG130" s="113">
        <v>6974.2</v>
      </c>
      <c r="AH130" s="113">
        <v>7014.7</v>
      </c>
      <c r="AI130" s="68">
        <v>0</v>
      </c>
    </row>
    <row r="131" spans="1:35" ht="16.5" customHeight="1" x14ac:dyDescent="0.25">
      <c r="A131" s="46">
        <v>122</v>
      </c>
      <c r="B131" s="189"/>
      <c r="C131" s="265"/>
      <c r="D131" s="181"/>
      <c r="E131" s="68" t="s">
        <v>6</v>
      </c>
      <c r="F131" s="68">
        <f>SUM(G131:N131)</f>
        <v>25173.100000000002</v>
      </c>
      <c r="G131" s="68">
        <v>8456.6</v>
      </c>
      <c r="H131" s="68">
        <f>1490.5+109.8+3934.9</f>
        <v>5535.2</v>
      </c>
      <c r="I131" s="68">
        <v>5436.6</v>
      </c>
      <c r="J131" s="68">
        <v>1846.5</v>
      </c>
      <c r="K131" s="68">
        <v>1846.5</v>
      </c>
      <c r="L131" s="68">
        <v>2051.6999999999998</v>
      </c>
      <c r="M131" s="68">
        <v>0</v>
      </c>
      <c r="N131" s="68">
        <v>0</v>
      </c>
      <c r="O131" s="127"/>
      <c r="P131" s="69">
        <f t="shared" si="100"/>
        <v>-323.59999999999854</v>
      </c>
      <c r="Q131" s="69">
        <f t="shared" si="101"/>
        <v>-740.59999999999991</v>
      </c>
      <c r="R131" s="69">
        <f t="shared" si="102"/>
        <v>-820.89999999999986</v>
      </c>
      <c r="S131" s="69">
        <f t="shared" si="103"/>
        <v>1237.9000000000001</v>
      </c>
      <c r="T131" s="69">
        <f t="shared" si="104"/>
        <v>0</v>
      </c>
      <c r="U131" s="127"/>
      <c r="V131" s="65">
        <v>122</v>
      </c>
      <c r="W131" s="282"/>
      <c r="X131" s="265"/>
      <c r="Y131" s="269"/>
      <c r="Z131" s="68" t="s">
        <v>6</v>
      </c>
      <c r="AA131" s="68">
        <f>SUM(AB131:AI131)</f>
        <v>24849.500000000004</v>
      </c>
      <c r="AB131" s="68">
        <v>8456.6</v>
      </c>
      <c r="AC131" s="68">
        <f>1490.5+109.8+3934.9</f>
        <v>5535.2</v>
      </c>
      <c r="AD131" s="68">
        <v>5436.6</v>
      </c>
      <c r="AE131" s="68">
        <v>1846.5</v>
      </c>
      <c r="AF131" s="113">
        <v>1105.9000000000001</v>
      </c>
      <c r="AG131" s="113">
        <v>1230.8</v>
      </c>
      <c r="AH131" s="113">
        <v>1237.9000000000001</v>
      </c>
      <c r="AI131" s="68">
        <v>0</v>
      </c>
    </row>
    <row r="132" spans="1:35" ht="33" customHeight="1" x14ac:dyDescent="0.25">
      <c r="A132" s="46">
        <v>123</v>
      </c>
      <c r="B132" s="189"/>
      <c r="C132" s="266"/>
      <c r="D132" s="181"/>
      <c r="E132" s="68" t="s">
        <v>55</v>
      </c>
      <c r="F132" s="68">
        <f>SUM(G132:N132)</f>
        <v>0</v>
      </c>
      <c r="G132" s="68">
        <v>0</v>
      </c>
      <c r="H132" s="68">
        <v>0</v>
      </c>
      <c r="I132" s="68">
        <v>0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  <c r="O132" s="127"/>
      <c r="P132" s="69">
        <f t="shared" si="100"/>
        <v>0</v>
      </c>
      <c r="Q132" s="69">
        <f t="shared" si="101"/>
        <v>0</v>
      </c>
      <c r="R132" s="69">
        <f t="shared" si="102"/>
        <v>0</v>
      </c>
      <c r="S132" s="69">
        <f t="shared" si="103"/>
        <v>0</v>
      </c>
      <c r="T132" s="69">
        <f t="shared" si="104"/>
        <v>0</v>
      </c>
      <c r="U132" s="127"/>
      <c r="V132" s="65">
        <v>123</v>
      </c>
      <c r="W132" s="282"/>
      <c r="X132" s="266"/>
      <c r="Y132" s="269"/>
      <c r="Z132" s="68" t="s">
        <v>55</v>
      </c>
      <c r="AA132" s="68">
        <f>SUM(AB132:AI132)</f>
        <v>0</v>
      </c>
      <c r="AB132" s="68">
        <v>0</v>
      </c>
      <c r="AC132" s="68">
        <v>0</v>
      </c>
      <c r="AD132" s="68">
        <v>0</v>
      </c>
      <c r="AE132" s="68">
        <v>0</v>
      </c>
      <c r="AF132" s="68">
        <v>0</v>
      </c>
      <c r="AG132" s="68">
        <v>0</v>
      </c>
      <c r="AH132" s="68">
        <v>0</v>
      </c>
      <c r="AI132" s="68">
        <v>0</v>
      </c>
    </row>
    <row r="133" spans="1:35" x14ac:dyDescent="0.25">
      <c r="A133" s="46">
        <v>124</v>
      </c>
      <c r="B133" s="176"/>
      <c r="C133" s="264" t="s">
        <v>14</v>
      </c>
      <c r="D133" s="181" t="s">
        <v>7</v>
      </c>
      <c r="E133" s="68" t="s">
        <v>3</v>
      </c>
      <c r="F133" s="68">
        <f>SUM(F134:F137)</f>
        <v>1288701.3</v>
      </c>
      <c r="G133" s="68">
        <f t="shared" ref="G133:N133" si="114">SUM(G134:G137)</f>
        <v>154699.09999999998</v>
      </c>
      <c r="H133" s="68">
        <f t="shared" si="114"/>
        <v>117217.20000000003</v>
      </c>
      <c r="I133" s="68">
        <f t="shared" si="114"/>
        <v>169952.5</v>
      </c>
      <c r="J133" s="113">
        <f>SUM(J134:J137)</f>
        <v>136166.5</v>
      </c>
      <c r="K133" s="68">
        <f t="shared" si="114"/>
        <v>95503.3</v>
      </c>
      <c r="L133" s="68">
        <f t="shared" si="114"/>
        <v>97962.700000000012</v>
      </c>
      <c r="M133" s="68">
        <f t="shared" si="114"/>
        <v>86200</v>
      </c>
      <c r="N133" s="68">
        <f t="shared" si="114"/>
        <v>431000</v>
      </c>
      <c r="O133" s="127"/>
      <c r="P133" s="69">
        <f t="shared" si="100"/>
        <v>190967.80000000005</v>
      </c>
      <c r="Q133" s="69">
        <f t="shared" si="101"/>
        <v>53153.7</v>
      </c>
      <c r="R133" s="69">
        <f t="shared" si="102"/>
        <v>18301.399999999994</v>
      </c>
      <c r="S133" s="69">
        <f t="shared" si="103"/>
        <v>30112.699999999997</v>
      </c>
      <c r="T133" s="69">
        <f t="shared" si="104"/>
        <v>89400</v>
      </c>
      <c r="U133" s="127"/>
      <c r="V133" s="65">
        <v>124</v>
      </c>
      <c r="W133" s="261"/>
      <c r="X133" s="264" t="s">
        <v>14</v>
      </c>
      <c r="Y133" s="269" t="s">
        <v>7</v>
      </c>
      <c r="Z133" s="68" t="s">
        <v>3</v>
      </c>
      <c r="AA133" s="68">
        <f>SUM(AA134:AA137)</f>
        <v>1479669.1</v>
      </c>
      <c r="AB133" s="68">
        <f t="shared" ref="AB133:AI133" si="115">SUM(AB134:AB137)</f>
        <v>154699.09999999998</v>
      </c>
      <c r="AC133" s="68">
        <f t="shared" si="115"/>
        <v>117217.20000000003</v>
      </c>
      <c r="AD133" s="68">
        <f t="shared" si="115"/>
        <v>169952.5</v>
      </c>
      <c r="AE133" s="68">
        <f>SUM(AE134:AE137)</f>
        <v>136166.5</v>
      </c>
      <c r="AF133" s="113">
        <f t="shared" si="115"/>
        <v>148657</v>
      </c>
      <c r="AG133" s="113">
        <f t="shared" si="115"/>
        <v>116264.1</v>
      </c>
      <c r="AH133" s="113">
        <f t="shared" si="115"/>
        <v>116312.7</v>
      </c>
      <c r="AI133" s="68">
        <f t="shared" si="115"/>
        <v>520400</v>
      </c>
    </row>
    <row r="134" spans="1:35" ht="27.75" customHeight="1" x14ac:dyDescent="0.25">
      <c r="A134" s="46">
        <v>125</v>
      </c>
      <c r="B134" s="177"/>
      <c r="C134" s="265"/>
      <c r="D134" s="181"/>
      <c r="E134" s="68" t="s">
        <v>4</v>
      </c>
      <c r="F134" s="68">
        <f>SUM(G134:N134)</f>
        <v>37134.299999999996</v>
      </c>
      <c r="G134" s="68">
        <f>G129+G59+G79+G84+G94+G99+G104+G109+G114+G119+G69</f>
        <v>17124.599999999999</v>
      </c>
      <c r="H134" s="68">
        <f t="shared" ref="H134:N137" si="116">H129+H59+H79+H84+H94+H99+H104+H109+H114+H119+H69</f>
        <v>3293.8</v>
      </c>
      <c r="I134" s="68">
        <f t="shared" si="116"/>
        <v>4020.1</v>
      </c>
      <c r="J134" s="68">
        <f t="shared" si="116"/>
        <v>4080.8</v>
      </c>
      <c r="K134" s="68">
        <f t="shared" si="116"/>
        <v>4080.8</v>
      </c>
      <c r="L134" s="68">
        <f t="shared" si="116"/>
        <v>4534.2</v>
      </c>
      <c r="M134" s="68">
        <f t="shared" si="116"/>
        <v>0</v>
      </c>
      <c r="N134" s="68">
        <f t="shared" si="116"/>
        <v>0</v>
      </c>
      <c r="O134" s="127"/>
      <c r="P134" s="69">
        <f t="shared" si="100"/>
        <v>-8615</v>
      </c>
      <c r="Q134" s="69">
        <f t="shared" si="101"/>
        <v>-4080.8</v>
      </c>
      <c r="R134" s="69">
        <f t="shared" si="102"/>
        <v>-4534.2</v>
      </c>
      <c r="S134" s="69">
        <f t="shared" si="103"/>
        <v>0</v>
      </c>
      <c r="T134" s="69">
        <f t="shared" si="104"/>
        <v>0</v>
      </c>
      <c r="U134" s="127"/>
      <c r="V134" s="65">
        <v>125</v>
      </c>
      <c r="W134" s="262"/>
      <c r="X134" s="265"/>
      <c r="Y134" s="269"/>
      <c r="Z134" s="68" t="s">
        <v>4</v>
      </c>
      <c r="AA134" s="68">
        <f>SUM(AB134:AI134)</f>
        <v>28519.299999999996</v>
      </c>
      <c r="AB134" s="68">
        <f>AB129+AB59+AB79+AB84+AB94+AB99+AB104+AB109+AB114+AB119+AB69</f>
        <v>17124.599999999999</v>
      </c>
      <c r="AC134" s="68">
        <f t="shared" ref="AC134:AI137" si="117">AC129+AC59+AC79+AC84+AC94+AC99+AC104+AC109+AC114+AC119+AC69</f>
        <v>3293.8</v>
      </c>
      <c r="AD134" s="68">
        <f t="shared" si="117"/>
        <v>4020.1</v>
      </c>
      <c r="AE134" s="68">
        <f t="shared" si="117"/>
        <v>4080.8</v>
      </c>
      <c r="AF134" s="113">
        <f t="shared" si="117"/>
        <v>0</v>
      </c>
      <c r="AG134" s="113">
        <f t="shared" si="117"/>
        <v>0</v>
      </c>
      <c r="AH134" s="68">
        <f t="shared" si="117"/>
        <v>0</v>
      </c>
      <c r="AI134" s="68">
        <f t="shared" si="117"/>
        <v>0</v>
      </c>
    </row>
    <row r="135" spans="1:35" ht="44.25" customHeight="1" x14ac:dyDescent="0.25">
      <c r="A135" s="46">
        <v>126</v>
      </c>
      <c r="B135" s="177"/>
      <c r="C135" s="265"/>
      <c r="D135" s="181"/>
      <c r="E135" s="68" t="s">
        <v>5</v>
      </c>
      <c r="F135" s="68">
        <f>SUM(G135:N135)</f>
        <v>137205.5</v>
      </c>
      <c r="G135" s="68">
        <f>G130+G60+G80+G85+G95+G100+G105+G110+G115+G120+G70</f>
        <v>37763.299999999996</v>
      </c>
      <c r="H135" s="68">
        <f>H130+H60+H80+H85+H95+H100+H105+H110+H115+H120+H70</f>
        <v>10186.800000000001</v>
      </c>
      <c r="I135" s="68">
        <f t="shared" si="116"/>
        <v>44623.5</v>
      </c>
      <c r="J135" s="113">
        <f t="shared" si="116"/>
        <v>26049.199999999997</v>
      </c>
      <c r="K135" s="68">
        <f t="shared" si="116"/>
        <v>8926</v>
      </c>
      <c r="L135" s="68">
        <f t="shared" si="116"/>
        <v>9656.7000000000007</v>
      </c>
      <c r="M135" s="68">
        <f t="shared" si="116"/>
        <v>0</v>
      </c>
      <c r="N135" s="68">
        <f t="shared" si="116"/>
        <v>0</v>
      </c>
      <c r="O135" s="127"/>
      <c r="P135" s="69">
        <f t="shared" si="100"/>
        <v>9518.5</v>
      </c>
      <c r="Q135" s="69">
        <f t="shared" si="101"/>
        <v>267.10000000000036</v>
      </c>
      <c r="R135" s="69">
        <f t="shared" si="102"/>
        <v>-223.39999999999964</v>
      </c>
      <c r="S135" s="69">
        <f t="shared" si="103"/>
        <v>9474.7999999999993</v>
      </c>
      <c r="T135" s="69">
        <f t="shared" si="104"/>
        <v>0</v>
      </c>
      <c r="U135" s="127"/>
      <c r="V135" s="65">
        <v>126</v>
      </c>
      <c r="W135" s="262"/>
      <c r="X135" s="265"/>
      <c r="Y135" s="269"/>
      <c r="Z135" s="68" t="s">
        <v>5</v>
      </c>
      <c r="AA135" s="68">
        <f>SUM(AB135:AI135)</f>
        <v>146724</v>
      </c>
      <c r="AB135" s="68">
        <f>AB130+AB60+AB80+AB85+AB95+AB100+AB105+AB110+AB115+AB120+AB70</f>
        <v>37763.299999999996</v>
      </c>
      <c r="AC135" s="68">
        <f>AC130+AC60+AC80+AC85+AC95+AC100+AC105+AC110+AC115+AC120+AC70</f>
        <v>10186.800000000001</v>
      </c>
      <c r="AD135" s="68">
        <f t="shared" si="117"/>
        <v>44623.5</v>
      </c>
      <c r="AE135" s="68">
        <f t="shared" si="117"/>
        <v>26049.199999999997</v>
      </c>
      <c r="AF135" s="113">
        <f t="shared" si="117"/>
        <v>9193.1</v>
      </c>
      <c r="AG135" s="113">
        <f t="shared" si="117"/>
        <v>9433.3000000000011</v>
      </c>
      <c r="AH135" s="113">
        <f t="shared" si="117"/>
        <v>9474.7999999999993</v>
      </c>
      <c r="AI135" s="68">
        <f t="shared" si="117"/>
        <v>0</v>
      </c>
    </row>
    <row r="136" spans="1:35" ht="15.6" customHeight="1" x14ac:dyDescent="0.25">
      <c r="A136" s="46">
        <v>127</v>
      </c>
      <c r="B136" s="177"/>
      <c r="C136" s="265"/>
      <c r="D136" s="181"/>
      <c r="E136" s="68" t="s">
        <v>6</v>
      </c>
      <c r="F136" s="68">
        <f>SUM(G136:N136)</f>
        <v>1114361.5</v>
      </c>
      <c r="G136" s="68">
        <f>G131+G61+G81+G86+G96+G101+G106+G111+G116+G121+G71</f>
        <v>99811.199999999997</v>
      </c>
      <c r="H136" s="68">
        <f>H131+H61+H81+H86+H96+H101+H106+H111+H116+H121+H71</f>
        <v>103736.60000000002</v>
      </c>
      <c r="I136" s="68">
        <f>I131+I61+I81+I86+I96+I101+I106+I111+I116+I121+I71</f>
        <v>121308.9</v>
      </c>
      <c r="J136" s="113">
        <f>J131+J61+J66+J81+J86+J96+J101+J106+J111+J116+J121+J71</f>
        <v>106036.5</v>
      </c>
      <c r="K136" s="68">
        <f t="shared" si="116"/>
        <v>82496.5</v>
      </c>
      <c r="L136" s="68">
        <f t="shared" si="116"/>
        <v>83771.8</v>
      </c>
      <c r="M136" s="68">
        <f t="shared" si="116"/>
        <v>86200</v>
      </c>
      <c r="N136" s="68">
        <f t="shared" si="116"/>
        <v>431000</v>
      </c>
      <c r="O136" s="127"/>
      <c r="P136" s="69">
        <f t="shared" si="100"/>
        <v>190064.30000000005</v>
      </c>
      <c r="Q136" s="69">
        <f t="shared" si="101"/>
        <v>56967.399999999994</v>
      </c>
      <c r="R136" s="69">
        <f t="shared" si="102"/>
        <v>23059</v>
      </c>
      <c r="S136" s="69">
        <f t="shared" si="103"/>
        <v>20637.899999999994</v>
      </c>
      <c r="T136" s="69">
        <f t="shared" si="104"/>
        <v>89400</v>
      </c>
      <c r="U136" s="127"/>
      <c r="V136" s="65">
        <v>127</v>
      </c>
      <c r="W136" s="262"/>
      <c r="X136" s="265"/>
      <c r="Y136" s="269"/>
      <c r="Z136" s="68" t="s">
        <v>6</v>
      </c>
      <c r="AA136" s="68">
        <f>SUM(AB136:AI136)</f>
        <v>1304425.8</v>
      </c>
      <c r="AB136" s="68">
        <f>AB131+AB61+AB81+AB86+AB96+AB101+AB106+AB111+AB116+AB121+AB71</f>
        <v>99811.199999999997</v>
      </c>
      <c r="AC136" s="68">
        <f>AC131+AC61+AC81+AC86+AC96+AC101+AC106+AC111+AC116+AC121+AC71</f>
        <v>103736.60000000002</v>
      </c>
      <c r="AD136" s="68">
        <f>AD131+AD61+AD81+AD86+AD96+AD101+AD106+AD111+AD116+AD121+AD71</f>
        <v>121308.9</v>
      </c>
      <c r="AE136" s="68">
        <f>AE131+AE61+AE66+AE81+AE86+AE96+AE101+AE106+AE111+AE116+AE121+AE71</f>
        <v>106036.5</v>
      </c>
      <c r="AF136" s="113">
        <f t="shared" si="117"/>
        <v>139463.9</v>
      </c>
      <c r="AG136" s="113">
        <f t="shared" si="117"/>
        <v>106830.8</v>
      </c>
      <c r="AH136" s="113">
        <f t="shared" si="117"/>
        <v>106837.9</v>
      </c>
      <c r="AI136" s="68">
        <f t="shared" si="117"/>
        <v>520400</v>
      </c>
    </row>
    <row r="137" spans="1:35" ht="29.45" customHeight="1" x14ac:dyDescent="0.25">
      <c r="A137" s="46">
        <v>128</v>
      </c>
      <c r="B137" s="185"/>
      <c r="C137" s="266"/>
      <c r="D137" s="181"/>
      <c r="E137" s="68" t="s">
        <v>55</v>
      </c>
      <c r="F137" s="68">
        <f>SUM(G137:N137)</f>
        <v>0</v>
      </c>
      <c r="G137" s="68">
        <f>G132+G62+G82+G87+G97+G102+G107+G112+G117+G122+G72</f>
        <v>0</v>
      </c>
      <c r="H137" s="68">
        <f>H132+H62+H82+H87+H97+H102+H107+H112+H117+H122+H72</f>
        <v>0</v>
      </c>
      <c r="I137" s="68">
        <f>I132+I62+I82+I87+I97+I102+I107+I112+I117+I122+I72</f>
        <v>0</v>
      </c>
      <c r="J137" s="68">
        <f>J132+J62+J82+J87+J97+J102+J107+J112+J117+J122+J72</f>
        <v>0</v>
      </c>
      <c r="K137" s="68">
        <f t="shared" si="116"/>
        <v>0</v>
      </c>
      <c r="L137" s="68">
        <f t="shared" si="116"/>
        <v>0</v>
      </c>
      <c r="M137" s="68">
        <f t="shared" si="116"/>
        <v>0</v>
      </c>
      <c r="N137" s="68">
        <f t="shared" si="116"/>
        <v>0</v>
      </c>
      <c r="O137" s="127"/>
      <c r="P137" s="69">
        <f t="shared" si="100"/>
        <v>0</v>
      </c>
      <c r="Q137" s="69">
        <f t="shared" si="101"/>
        <v>0</v>
      </c>
      <c r="R137" s="69">
        <f t="shared" si="102"/>
        <v>0</v>
      </c>
      <c r="S137" s="69">
        <f t="shared" si="103"/>
        <v>0</v>
      </c>
      <c r="T137" s="69">
        <f t="shared" si="104"/>
        <v>0</v>
      </c>
      <c r="U137" s="127"/>
      <c r="V137" s="65">
        <v>128</v>
      </c>
      <c r="W137" s="263"/>
      <c r="X137" s="266"/>
      <c r="Y137" s="269"/>
      <c r="Z137" s="68" t="s">
        <v>55</v>
      </c>
      <c r="AA137" s="68">
        <f>SUM(AB137:AI137)</f>
        <v>0</v>
      </c>
      <c r="AB137" s="68">
        <f>AB132+AB62+AB82+AB87+AB97+AB102+AB107+AB112+AB117+AB122+AB72</f>
        <v>0</v>
      </c>
      <c r="AC137" s="68">
        <f>AC132+AC62+AC82+AC87+AC97+AC102+AC107+AC112+AC117+AC122+AC72</f>
        <v>0</v>
      </c>
      <c r="AD137" s="68">
        <f>AD132+AD62+AD82+AD87+AD97+AD102+AD107+AD112+AD117+AD122+AD72</f>
        <v>0</v>
      </c>
      <c r="AE137" s="68">
        <f>AE132+AE62+AE82+AE87+AE97+AE102+AE107+AE112+AE117+AE122+AE72</f>
        <v>0</v>
      </c>
      <c r="AF137" s="68">
        <f t="shared" si="117"/>
        <v>0</v>
      </c>
      <c r="AG137" s="68">
        <f t="shared" si="117"/>
        <v>0</v>
      </c>
      <c r="AH137" s="68">
        <f t="shared" si="117"/>
        <v>0</v>
      </c>
      <c r="AI137" s="68">
        <f t="shared" si="117"/>
        <v>0</v>
      </c>
    </row>
    <row r="138" spans="1:35" x14ac:dyDescent="0.25">
      <c r="A138" s="46">
        <v>129</v>
      </c>
      <c r="B138" s="181"/>
      <c r="C138" s="276" t="s">
        <v>66</v>
      </c>
      <c r="D138" s="176" t="s">
        <v>7</v>
      </c>
      <c r="E138" s="68" t="s">
        <v>3</v>
      </c>
      <c r="F138" s="68">
        <f>SUM(F139:F142)</f>
        <v>3260010.0999999996</v>
      </c>
      <c r="G138" s="68">
        <f t="shared" ref="G138:N138" si="118">SUM(G139:G142)</f>
        <v>365649.7</v>
      </c>
      <c r="H138" s="68">
        <f t="shared" si="118"/>
        <v>258503.1</v>
      </c>
      <c r="I138" s="68">
        <f t="shared" si="118"/>
        <v>355436</v>
      </c>
      <c r="J138" s="113">
        <f t="shared" si="118"/>
        <v>315125.3</v>
      </c>
      <c r="K138" s="68">
        <f t="shared" si="118"/>
        <v>248353.3</v>
      </c>
      <c r="L138" s="68">
        <f t="shared" si="118"/>
        <v>256062.69999999998</v>
      </c>
      <c r="M138" s="68">
        <f t="shared" si="118"/>
        <v>244730</v>
      </c>
      <c r="N138" s="68">
        <f t="shared" si="118"/>
        <v>1216150</v>
      </c>
      <c r="O138" s="127"/>
      <c r="P138" s="69">
        <f t="shared" si="100"/>
        <v>289987.80000000028</v>
      </c>
      <c r="Q138" s="69">
        <f t="shared" si="101"/>
        <v>88003.700000000012</v>
      </c>
      <c r="R138" s="69">
        <f t="shared" si="102"/>
        <v>44601.399999999994</v>
      </c>
      <c r="S138" s="69">
        <f t="shared" si="103"/>
        <v>30982.700000000012</v>
      </c>
      <c r="T138" s="69">
        <f t="shared" si="104"/>
        <v>126400</v>
      </c>
      <c r="U138" s="127"/>
      <c r="V138" s="65">
        <v>129</v>
      </c>
      <c r="W138" s="269"/>
      <c r="X138" s="276" t="s">
        <v>66</v>
      </c>
      <c r="Y138" s="261" t="s">
        <v>7</v>
      </c>
      <c r="Z138" s="68" t="s">
        <v>3</v>
      </c>
      <c r="AA138" s="68">
        <f>SUM(AA139:AA142)</f>
        <v>3549997.9</v>
      </c>
      <c r="AB138" s="68">
        <f t="shared" ref="AB138:AI138" si="119">SUM(AB139:AB142)</f>
        <v>365649.7</v>
      </c>
      <c r="AC138" s="68">
        <f t="shared" si="119"/>
        <v>258503.1</v>
      </c>
      <c r="AD138" s="68">
        <f t="shared" si="119"/>
        <v>355436</v>
      </c>
      <c r="AE138" s="68">
        <f t="shared" si="119"/>
        <v>315125.3</v>
      </c>
      <c r="AF138" s="113">
        <f t="shared" si="119"/>
        <v>336357</v>
      </c>
      <c r="AG138" s="113">
        <f t="shared" si="119"/>
        <v>300664.09999999998</v>
      </c>
      <c r="AH138" s="113">
        <f t="shared" si="119"/>
        <v>275712.7</v>
      </c>
      <c r="AI138" s="68">
        <f t="shared" si="119"/>
        <v>1342550</v>
      </c>
    </row>
    <row r="139" spans="1:35" ht="31.5" customHeight="1" x14ac:dyDescent="0.25">
      <c r="A139" s="46">
        <v>130</v>
      </c>
      <c r="B139" s="181"/>
      <c r="C139" s="277"/>
      <c r="D139" s="177"/>
      <c r="E139" s="68" t="s">
        <v>4</v>
      </c>
      <c r="F139" s="68">
        <f>SUM(G139:N139)</f>
        <v>37134.299999999996</v>
      </c>
      <c r="G139" s="68">
        <f t="shared" ref="G139:N142" si="120">G42+G53+G134</f>
        <v>17124.599999999999</v>
      </c>
      <c r="H139" s="68">
        <f t="shared" si="120"/>
        <v>3293.8</v>
      </c>
      <c r="I139" s="68">
        <f t="shared" si="120"/>
        <v>4020.1</v>
      </c>
      <c r="J139" s="68">
        <f t="shared" si="120"/>
        <v>4080.8</v>
      </c>
      <c r="K139" s="68">
        <f t="shared" si="120"/>
        <v>4080.8</v>
      </c>
      <c r="L139" s="68">
        <f t="shared" si="120"/>
        <v>4534.2</v>
      </c>
      <c r="M139" s="68">
        <f t="shared" si="120"/>
        <v>0</v>
      </c>
      <c r="N139" s="68">
        <f t="shared" si="120"/>
        <v>0</v>
      </c>
      <c r="O139" s="127"/>
      <c r="P139" s="69">
        <f t="shared" si="100"/>
        <v>-8615</v>
      </c>
      <c r="Q139" s="69">
        <f t="shared" si="101"/>
        <v>-4080.8</v>
      </c>
      <c r="R139" s="69">
        <f t="shared" si="102"/>
        <v>-4534.2</v>
      </c>
      <c r="S139" s="69">
        <f t="shared" si="103"/>
        <v>0</v>
      </c>
      <c r="T139" s="69">
        <f t="shared" si="104"/>
        <v>0</v>
      </c>
      <c r="U139" s="127"/>
      <c r="V139" s="65">
        <v>130</v>
      </c>
      <c r="W139" s="269"/>
      <c r="X139" s="277"/>
      <c r="Y139" s="262"/>
      <c r="Z139" s="68" t="s">
        <v>4</v>
      </c>
      <c r="AA139" s="68">
        <f>SUM(AB139:AI139)</f>
        <v>28519.299999999996</v>
      </c>
      <c r="AB139" s="68">
        <f t="shared" ref="AB139:AI142" si="121">AB42+AB53+AB134</f>
        <v>17124.599999999999</v>
      </c>
      <c r="AC139" s="68">
        <f t="shared" si="121"/>
        <v>3293.8</v>
      </c>
      <c r="AD139" s="68">
        <f t="shared" si="121"/>
        <v>4020.1</v>
      </c>
      <c r="AE139" s="68">
        <f t="shared" si="121"/>
        <v>4080.8</v>
      </c>
      <c r="AF139" s="113">
        <f t="shared" si="121"/>
        <v>0</v>
      </c>
      <c r="AG139" s="113">
        <f t="shared" si="121"/>
        <v>0</v>
      </c>
      <c r="AH139" s="68">
        <f t="shared" si="121"/>
        <v>0</v>
      </c>
      <c r="AI139" s="68">
        <f t="shared" si="121"/>
        <v>0</v>
      </c>
    </row>
    <row r="140" spans="1:35" ht="44.25" customHeight="1" x14ac:dyDescent="0.25">
      <c r="A140" s="46">
        <v>131</v>
      </c>
      <c r="B140" s="181"/>
      <c r="C140" s="277"/>
      <c r="D140" s="177"/>
      <c r="E140" s="68" t="s">
        <v>5</v>
      </c>
      <c r="F140" s="68">
        <f>SUM(G140:N140)</f>
        <v>268429.5</v>
      </c>
      <c r="G140" s="68">
        <f t="shared" si="120"/>
        <v>129956.69999999998</v>
      </c>
      <c r="H140" s="68">
        <f t="shared" si="120"/>
        <v>17191.800000000003</v>
      </c>
      <c r="I140" s="68">
        <f t="shared" si="120"/>
        <v>76649.100000000006</v>
      </c>
      <c r="J140" s="113">
        <f t="shared" si="120"/>
        <v>26049.199999999997</v>
      </c>
      <c r="K140" s="68">
        <f t="shared" si="120"/>
        <v>8926</v>
      </c>
      <c r="L140" s="68">
        <f t="shared" si="120"/>
        <v>9656.7000000000007</v>
      </c>
      <c r="M140" s="68">
        <f t="shared" si="120"/>
        <v>0</v>
      </c>
      <c r="N140" s="68">
        <f t="shared" si="120"/>
        <v>0</v>
      </c>
      <c r="O140" s="127"/>
      <c r="P140" s="69">
        <f t="shared" si="100"/>
        <v>9518.5</v>
      </c>
      <c r="Q140" s="69">
        <f t="shared" si="101"/>
        <v>267.10000000000036</v>
      </c>
      <c r="R140" s="69">
        <f t="shared" si="102"/>
        <v>-223.39999999999964</v>
      </c>
      <c r="S140" s="69">
        <f t="shared" si="103"/>
        <v>9474.7999999999993</v>
      </c>
      <c r="T140" s="69">
        <f t="shared" si="104"/>
        <v>0</v>
      </c>
      <c r="U140" s="127"/>
      <c r="V140" s="65">
        <v>131</v>
      </c>
      <c r="W140" s="269"/>
      <c r="X140" s="277"/>
      <c r="Y140" s="262"/>
      <c r="Z140" s="68" t="s">
        <v>5</v>
      </c>
      <c r="AA140" s="68">
        <f>SUM(AB140:AI140)</f>
        <v>277948</v>
      </c>
      <c r="AB140" s="68">
        <f t="shared" si="121"/>
        <v>129956.69999999998</v>
      </c>
      <c r="AC140" s="68">
        <f t="shared" si="121"/>
        <v>17191.800000000003</v>
      </c>
      <c r="AD140" s="68">
        <f t="shared" si="121"/>
        <v>76649.100000000006</v>
      </c>
      <c r="AE140" s="68">
        <f t="shared" si="121"/>
        <v>26049.199999999997</v>
      </c>
      <c r="AF140" s="113">
        <f t="shared" si="121"/>
        <v>9193.1</v>
      </c>
      <c r="AG140" s="113">
        <f t="shared" si="121"/>
        <v>9433.3000000000011</v>
      </c>
      <c r="AH140" s="113">
        <f t="shared" si="121"/>
        <v>9474.7999999999993</v>
      </c>
      <c r="AI140" s="68">
        <f t="shared" si="121"/>
        <v>0</v>
      </c>
    </row>
    <row r="141" spans="1:35" ht="15.75" customHeight="1" x14ac:dyDescent="0.25">
      <c r="A141" s="46">
        <v>132</v>
      </c>
      <c r="B141" s="181"/>
      <c r="C141" s="277"/>
      <c r="D141" s="177"/>
      <c r="E141" s="68" t="s">
        <v>6</v>
      </c>
      <c r="F141" s="68">
        <f>SUM(G141:N141)</f>
        <v>2954446.3</v>
      </c>
      <c r="G141" s="68">
        <f t="shared" si="120"/>
        <v>218568.40000000002</v>
      </c>
      <c r="H141" s="68">
        <f t="shared" si="120"/>
        <v>238017.5</v>
      </c>
      <c r="I141" s="68">
        <f t="shared" si="120"/>
        <v>274766.8</v>
      </c>
      <c r="J141" s="113">
        <f t="shared" si="120"/>
        <v>284995.3</v>
      </c>
      <c r="K141" s="68">
        <f t="shared" si="120"/>
        <v>235346.5</v>
      </c>
      <c r="L141" s="68">
        <f t="shared" si="120"/>
        <v>241871.8</v>
      </c>
      <c r="M141" s="68">
        <f t="shared" si="120"/>
        <v>244730</v>
      </c>
      <c r="N141" s="68">
        <f t="shared" si="120"/>
        <v>1216150</v>
      </c>
      <c r="O141" s="127"/>
      <c r="P141" s="69">
        <f t="shared" si="100"/>
        <v>289084.30000000028</v>
      </c>
      <c r="Q141" s="69">
        <f t="shared" si="101"/>
        <v>91817.400000000023</v>
      </c>
      <c r="R141" s="69">
        <f t="shared" si="102"/>
        <v>49359</v>
      </c>
      <c r="S141" s="69">
        <f t="shared" si="103"/>
        <v>21507.900000000023</v>
      </c>
      <c r="T141" s="69">
        <f t="shared" si="104"/>
        <v>126400</v>
      </c>
      <c r="U141" s="127"/>
      <c r="V141" s="65">
        <v>132</v>
      </c>
      <c r="W141" s="269"/>
      <c r="X141" s="277"/>
      <c r="Y141" s="262"/>
      <c r="Z141" s="68" t="s">
        <v>6</v>
      </c>
      <c r="AA141" s="68">
        <f>SUM(AB141:AI141)</f>
        <v>3243530.6</v>
      </c>
      <c r="AB141" s="68">
        <f t="shared" si="121"/>
        <v>218568.40000000002</v>
      </c>
      <c r="AC141" s="68">
        <f t="shared" si="121"/>
        <v>238017.5</v>
      </c>
      <c r="AD141" s="68">
        <f t="shared" si="121"/>
        <v>274766.8</v>
      </c>
      <c r="AE141" s="68">
        <f t="shared" si="121"/>
        <v>284995.3</v>
      </c>
      <c r="AF141" s="113">
        <f t="shared" si="121"/>
        <v>327163.90000000002</v>
      </c>
      <c r="AG141" s="113">
        <f t="shared" si="121"/>
        <v>291230.8</v>
      </c>
      <c r="AH141" s="113">
        <f t="shared" si="121"/>
        <v>266237.90000000002</v>
      </c>
      <c r="AI141" s="68">
        <f t="shared" si="121"/>
        <v>1342550</v>
      </c>
    </row>
    <row r="142" spans="1:35" ht="32.25" customHeight="1" x14ac:dyDescent="0.25">
      <c r="A142" s="46">
        <v>133</v>
      </c>
      <c r="B142" s="181"/>
      <c r="C142" s="278"/>
      <c r="D142" s="185"/>
      <c r="E142" s="68" t="s">
        <v>55</v>
      </c>
      <c r="F142" s="68">
        <f>SUM(G142:N142)</f>
        <v>0</v>
      </c>
      <c r="G142" s="68">
        <f t="shared" si="120"/>
        <v>0</v>
      </c>
      <c r="H142" s="68">
        <f t="shared" si="120"/>
        <v>0</v>
      </c>
      <c r="I142" s="68">
        <f t="shared" si="120"/>
        <v>0</v>
      </c>
      <c r="J142" s="68">
        <f t="shared" si="120"/>
        <v>0</v>
      </c>
      <c r="K142" s="68">
        <f t="shared" si="120"/>
        <v>0</v>
      </c>
      <c r="L142" s="68">
        <f t="shared" si="120"/>
        <v>0</v>
      </c>
      <c r="M142" s="68">
        <f t="shared" si="120"/>
        <v>0</v>
      </c>
      <c r="N142" s="68">
        <f t="shared" si="120"/>
        <v>0</v>
      </c>
      <c r="O142" s="127"/>
      <c r="P142" s="69">
        <f t="shared" si="100"/>
        <v>0</v>
      </c>
      <c r="Q142" s="69">
        <f t="shared" si="101"/>
        <v>0</v>
      </c>
      <c r="R142" s="69">
        <f t="shared" si="102"/>
        <v>0</v>
      </c>
      <c r="S142" s="69">
        <f t="shared" si="103"/>
        <v>0</v>
      </c>
      <c r="T142" s="69">
        <f t="shared" si="104"/>
        <v>0</v>
      </c>
      <c r="U142" s="127"/>
      <c r="V142" s="65">
        <v>133</v>
      </c>
      <c r="W142" s="269"/>
      <c r="X142" s="278"/>
      <c r="Y142" s="263"/>
      <c r="Z142" s="68" t="s">
        <v>55</v>
      </c>
      <c r="AA142" s="68">
        <f>SUM(AB142:AI142)</f>
        <v>0</v>
      </c>
      <c r="AB142" s="68">
        <f t="shared" si="121"/>
        <v>0</v>
      </c>
      <c r="AC142" s="68">
        <f t="shared" si="121"/>
        <v>0</v>
      </c>
      <c r="AD142" s="68">
        <f t="shared" si="121"/>
        <v>0</v>
      </c>
      <c r="AE142" s="68">
        <f t="shared" si="121"/>
        <v>0</v>
      </c>
      <c r="AF142" s="68">
        <f t="shared" si="121"/>
        <v>0</v>
      </c>
      <c r="AG142" s="68">
        <f t="shared" si="121"/>
        <v>0</v>
      </c>
      <c r="AH142" s="68">
        <f t="shared" si="121"/>
        <v>0</v>
      </c>
      <c r="AI142" s="68">
        <f t="shared" si="121"/>
        <v>0</v>
      </c>
    </row>
    <row r="143" spans="1:35" ht="13.9" customHeight="1" x14ac:dyDescent="0.25">
      <c r="A143" s="46">
        <v>134</v>
      </c>
      <c r="B143" s="170" t="s">
        <v>8</v>
      </c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2"/>
      <c r="O143" s="127"/>
      <c r="P143" s="258"/>
      <c r="Q143" s="259"/>
      <c r="R143" s="259"/>
      <c r="S143" s="259"/>
      <c r="T143" s="260"/>
      <c r="U143" s="127"/>
      <c r="V143" s="65">
        <v>134</v>
      </c>
      <c r="W143" s="270" t="s">
        <v>8</v>
      </c>
      <c r="X143" s="271"/>
      <c r="Y143" s="271"/>
      <c r="Z143" s="271"/>
      <c r="AA143" s="271"/>
      <c r="AB143" s="271"/>
      <c r="AC143" s="271"/>
      <c r="AD143" s="271"/>
      <c r="AE143" s="271"/>
      <c r="AF143" s="271"/>
      <c r="AG143" s="271"/>
      <c r="AH143" s="271"/>
      <c r="AI143" s="272"/>
    </row>
    <row r="144" spans="1:35" x14ac:dyDescent="0.25">
      <c r="A144" s="46">
        <v>135</v>
      </c>
      <c r="B144" s="176"/>
      <c r="C144" s="264" t="s">
        <v>9</v>
      </c>
      <c r="D144" s="176" t="s">
        <v>7</v>
      </c>
      <c r="E144" s="68" t="s">
        <v>3</v>
      </c>
      <c r="F144" s="68">
        <f>SUM(F145:F148)</f>
        <v>58947.1</v>
      </c>
      <c r="G144" s="68">
        <f t="shared" ref="G144:N144" si="122">SUM(G145:G148)</f>
        <v>29404.799999999999</v>
      </c>
      <c r="H144" s="68">
        <f t="shared" si="122"/>
        <v>2100</v>
      </c>
      <c r="I144" s="68">
        <f t="shared" si="122"/>
        <v>27012.5</v>
      </c>
      <c r="J144" s="113">
        <f t="shared" si="122"/>
        <v>429.8</v>
      </c>
      <c r="K144" s="68">
        <f t="shared" si="122"/>
        <v>0</v>
      </c>
      <c r="L144" s="68">
        <f t="shared" si="122"/>
        <v>0</v>
      </c>
      <c r="M144" s="68">
        <f t="shared" si="122"/>
        <v>0</v>
      </c>
      <c r="N144" s="68">
        <f t="shared" si="122"/>
        <v>0</v>
      </c>
      <c r="O144" s="127"/>
      <c r="P144" s="69">
        <f t="shared" ref="P144:P153" si="123">AA144-F144</f>
        <v>12000.000000000007</v>
      </c>
      <c r="Q144" s="69">
        <f t="shared" ref="Q144:Q153" si="124">AF144-K144</f>
        <v>12000</v>
      </c>
      <c r="R144" s="69">
        <f t="shared" ref="R144:R153" si="125">AG144-L144</f>
        <v>0</v>
      </c>
      <c r="S144" s="69">
        <f t="shared" ref="S144:S153" si="126">AH144-M144</f>
        <v>0</v>
      </c>
      <c r="T144" s="69">
        <f t="shared" ref="T144:T153" si="127">AI144-N144</f>
        <v>0</v>
      </c>
      <c r="U144" s="127"/>
      <c r="V144" s="65">
        <v>135</v>
      </c>
      <c r="W144" s="261"/>
      <c r="X144" s="264" t="s">
        <v>9</v>
      </c>
      <c r="Y144" s="261" t="s">
        <v>7</v>
      </c>
      <c r="Z144" s="68" t="s">
        <v>3</v>
      </c>
      <c r="AA144" s="68">
        <f>SUM(AA145:AA148)</f>
        <v>70947.100000000006</v>
      </c>
      <c r="AB144" s="68">
        <f t="shared" ref="AB144:AI144" si="128">SUM(AB145:AB148)</f>
        <v>29404.799999999999</v>
      </c>
      <c r="AC144" s="68">
        <f t="shared" si="128"/>
        <v>2100</v>
      </c>
      <c r="AD144" s="68">
        <f t="shared" si="128"/>
        <v>27012.5</v>
      </c>
      <c r="AE144" s="68">
        <f t="shared" si="128"/>
        <v>429.8</v>
      </c>
      <c r="AF144" s="113">
        <v>12000</v>
      </c>
      <c r="AG144" s="68">
        <f t="shared" si="128"/>
        <v>0</v>
      </c>
      <c r="AH144" s="68">
        <f t="shared" si="128"/>
        <v>0</v>
      </c>
      <c r="AI144" s="68">
        <f t="shared" si="128"/>
        <v>0</v>
      </c>
    </row>
    <row r="145" spans="1:35" ht="25.5" customHeight="1" x14ac:dyDescent="0.25">
      <c r="A145" s="46">
        <v>136</v>
      </c>
      <c r="B145" s="177"/>
      <c r="C145" s="265"/>
      <c r="D145" s="177"/>
      <c r="E145" s="68" t="s">
        <v>4</v>
      </c>
      <c r="F145" s="68">
        <f>SUM(G145:N145)</f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8">
        <v>0</v>
      </c>
      <c r="O145" s="127"/>
      <c r="P145" s="69">
        <f t="shared" si="123"/>
        <v>0</v>
      </c>
      <c r="Q145" s="69">
        <f t="shared" si="124"/>
        <v>0</v>
      </c>
      <c r="R145" s="69">
        <f t="shared" si="125"/>
        <v>0</v>
      </c>
      <c r="S145" s="69">
        <f t="shared" si="126"/>
        <v>0</v>
      </c>
      <c r="T145" s="69">
        <f t="shared" si="127"/>
        <v>0</v>
      </c>
      <c r="U145" s="127"/>
      <c r="V145" s="65">
        <v>136</v>
      </c>
      <c r="W145" s="262"/>
      <c r="X145" s="265"/>
      <c r="Y145" s="262"/>
      <c r="Z145" s="68" t="s">
        <v>4</v>
      </c>
      <c r="AA145" s="68">
        <f>SUM(AB145:AI145)</f>
        <v>0</v>
      </c>
      <c r="AB145" s="68">
        <v>0</v>
      </c>
      <c r="AC145" s="68">
        <v>0</v>
      </c>
      <c r="AD145" s="68">
        <v>0</v>
      </c>
      <c r="AE145" s="68">
        <v>0</v>
      </c>
      <c r="AF145" s="68">
        <v>0</v>
      </c>
      <c r="AG145" s="68">
        <v>0</v>
      </c>
      <c r="AH145" s="68">
        <v>0</v>
      </c>
      <c r="AI145" s="68">
        <v>0</v>
      </c>
    </row>
    <row r="146" spans="1:35" ht="37.5" customHeight="1" x14ac:dyDescent="0.25">
      <c r="A146" s="46">
        <v>137</v>
      </c>
      <c r="B146" s="177"/>
      <c r="C146" s="265"/>
      <c r="D146" s="177"/>
      <c r="E146" s="68" t="s">
        <v>5</v>
      </c>
      <c r="F146" s="68">
        <f>SUM(G146:N146)</f>
        <v>52609.2</v>
      </c>
      <c r="G146" s="68">
        <f>26947.6</f>
        <v>26947.599999999999</v>
      </c>
      <c r="H146" s="68">
        <v>0</v>
      </c>
      <c r="I146" s="68">
        <v>25661.599999999999</v>
      </c>
      <c r="J146" s="68">
        <v>0</v>
      </c>
      <c r="K146" s="68">
        <v>0</v>
      </c>
      <c r="L146" s="68">
        <v>0</v>
      </c>
      <c r="M146" s="68">
        <v>0</v>
      </c>
      <c r="N146" s="68">
        <v>0</v>
      </c>
      <c r="O146" s="127"/>
      <c r="P146" s="69">
        <f t="shared" si="123"/>
        <v>0</v>
      </c>
      <c r="Q146" s="69">
        <f t="shared" si="124"/>
        <v>0</v>
      </c>
      <c r="R146" s="69">
        <f t="shared" si="125"/>
        <v>0</v>
      </c>
      <c r="S146" s="69">
        <f t="shared" si="126"/>
        <v>0</v>
      </c>
      <c r="T146" s="69">
        <f t="shared" si="127"/>
        <v>0</v>
      </c>
      <c r="U146" s="127"/>
      <c r="V146" s="65">
        <v>137</v>
      </c>
      <c r="W146" s="262"/>
      <c r="X146" s="265"/>
      <c r="Y146" s="262"/>
      <c r="Z146" s="68" t="s">
        <v>5</v>
      </c>
      <c r="AA146" s="68">
        <f>SUM(AB146:AI146)</f>
        <v>52609.2</v>
      </c>
      <c r="AB146" s="68">
        <f>26947.6</f>
        <v>26947.599999999999</v>
      </c>
      <c r="AC146" s="68">
        <v>0</v>
      </c>
      <c r="AD146" s="68">
        <v>25661.599999999999</v>
      </c>
      <c r="AE146" s="68">
        <v>0</v>
      </c>
      <c r="AF146" s="68">
        <v>0</v>
      </c>
      <c r="AG146" s="68">
        <v>0</v>
      </c>
      <c r="AH146" s="68">
        <v>0</v>
      </c>
      <c r="AI146" s="68">
        <v>0</v>
      </c>
    </row>
    <row r="147" spans="1:35" ht="15.75" customHeight="1" x14ac:dyDescent="0.25">
      <c r="A147" s="46">
        <v>138</v>
      </c>
      <c r="B147" s="177"/>
      <c r="C147" s="265"/>
      <c r="D147" s="177"/>
      <c r="E147" s="68" t="s">
        <v>6</v>
      </c>
      <c r="F147" s="68">
        <f>SUM(G147:N147)</f>
        <v>6337.9000000000005</v>
      </c>
      <c r="G147" s="68">
        <f>1418.3+263.9+775</f>
        <v>2457.1999999999998</v>
      </c>
      <c r="H147" s="68">
        <v>2100</v>
      </c>
      <c r="I147" s="68">
        <v>1350.9</v>
      </c>
      <c r="J147" s="113">
        <v>429.8</v>
      </c>
      <c r="K147" s="68">
        <v>0</v>
      </c>
      <c r="L147" s="68">
        <v>0</v>
      </c>
      <c r="M147" s="68">
        <v>0</v>
      </c>
      <c r="N147" s="68">
        <v>0</v>
      </c>
      <c r="O147" s="127"/>
      <c r="P147" s="69">
        <f t="shared" si="123"/>
        <v>12000</v>
      </c>
      <c r="Q147" s="69">
        <f t="shared" si="124"/>
        <v>12000</v>
      </c>
      <c r="R147" s="69">
        <f t="shared" si="125"/>
        <v>0</v>
      </c>
      <c r="S147" s="69">
        <f t="shared" si="126"/>
        <v>0</v>
      </c>
      <c r="T147" s="69">
        <f t="shared" si="127"/>
        <v>0</v>
      </c>
      <c r="U147" s="127"/>
      <c r="V147" s="65">
        <v>138</v>
      </c>
      <c r="W147" s="262"/>
      <c r="X147" s="265"/>
      <c r="Y147" s="262"/>
      <c r="Z147" s="68" t="s">
        <v>6</v>
      </c>
      <c r="AA147" s="68">
        <f>SUM(AB147:AI147)</f>
        <v>18337.900000000001</v>
      </c>
      <c r="AB147" s="68">
        <f>1418.3+263.9+775</f>
        <v>2457.1999999999998</v>
      </c>
      <c r="AC147" s="68">
        <v>2100</v>
      </c>
      <c r="AD147" s="68">
        <v>1350.9</v>
      </c>
      <c r="AE147" s="68">
        <v>429.8</v>
      </c>
      <c r="AF147" s="113">
        <v>12000</v>
      </c>
      <c r="AG147" s="68">
        <v>0</v>
      </c>
      <c r="AH147" s="68">
        <v>0</v>
      </c>
      <c r="AI147" s="68">
        <v>0</v>
      </c>
    </row>
    <row r="148" spans="1:35" ht="31.5" customHeight="1" x14ac:dyDescent="0.25">
      <c r="A148" s="46">
        <v>139</v>
      </c>
      <c r="B148" s="177"/>
      <c r="C148" s="266"/>
      <c r="D148" s="177"/>
      <c r="E148" s="68" t="s">
        <v>55</v>
      </c>
      <c r="F148" s="68">
        <f>SUM(G148:N148)</f>
        <v>0</v>
      </c>
      <c r="G148" s="68">
        <v>0</v>
      </c>
      <c r="H148" s="68">
        <v>0</v>
      </c>
      <c r="I148" s="68">
        <v>0</v>
      </c>
      <c r="J148" s="68">
        <v>0</v>
      </c>
      <c r="K148" s="68">
        <v>0</v>
      </c>
      <c r="L148" s="68">
        <v>0</v>
      </c>
      <c r="M148" s="68">
        <v>0</v>
      </c>
      <c r="N148" s="68">
        <v>0</v>
      </c>
      <c r="O148" s="127"/>
      <c r="P148" s="69">
        <f t="shared" si="123"/>
        <v>0</v>
      </c>
      <c r="Q148" s="69">
        <f t="shared" si="124"/>
        <v>0</v>
      </c>
      <c r="R148" s="69">
        <f t="shared" si="125"/>
        <v>0</v>
      </c>
      <c r="S148" s="69">
        <f t="shared" si="126"/>
        <v>0</v>
      </c>
      <c r="T148" s="69">
        <f t="shared" si="127"/>
        <v>0</v>
      </c>
      <c r="U148" s="127"/>
      <c r="V148" s="65">
        <v>139</v>
      </c>
      <c r="W148" s="262"/>
      <c r="X148" s="266"/>
      <c r="Y148" s="262"/>
      <c r="Z148" s="68" t="s">
        <v>55</v>
      </c>
      <c r="AA148" s="68">
        <f>SUM(AB148:AI148)</f>
        <v>0</v>
      </c>
      <c r="AB148" s="68">
        <v>0</v>
      </c>
      <c r="AC148" s="68">
        <v>0</v>
      </c>
      <c r="AD148" s="68">
        <v>0</v>
      </c>
      <c r="AE148" s="68">
        <v>0</v>
      </c>
      <c r="AF148" s="68">
        <v>0</v>
      </c>
      <c r="AG148" s="68">
        <v>0</v>
      </c>
      <c r="AH148" s="68">
        <v>0</v>
      </c>
      <c r="AI148" s="68">
        <v>0</v>
      </c>
    </row>
    <row r="149" spans="1:35" ht="16.5" customHeight="1" x14ac:dyDescent="0.25">
      <c r="A149" s="46">
        <v>140</v>
      </c>
      <c r="B149" s="176"/>
      <c r="C149" s="264" t="s">
        <v>16</v>
      </c>
      <c r="D149" s="176" t="s">
        <v>7</v>
      </c>
      <c r="E149" s="68" t="s">
        <v>3</v>
      </c>
      <c r="F149" s="68">
        <f>SUM(F150:F153)</f>
        <v>3201063.0000000005</v>
      </c>
      <c r="G149" s="68">
        <f>SUM(G150:G153)</f>
        <v>336244.9</v>
      </c>
      <c r="H149" s="68">
        <f t="shared" ref="H149:N149" si="129">SUM(H150:H153)</f>
        <v>256403.1</v>
      </c>
      <c r="I149" s="68">
        <f t="shared" si="129"/>
        <v>328423.5</v>
      </c>
      <c r="J149" s="113">
        <f t="shared" si="129"/>
        <v>314695.5</v>
      </c>
      <c r="K149" s="68">
        <f t="shared" si="129"/>
        <v>248353.3</v>
      </c>
      <c r="L149" s="68">
        <f t="shared" si="129"/>
        <v>256062.69999999998</v>
      </c>
      <c r="M149" s="68">
        <f t="shared" si="129"/>
        <v>244730</v>
      </c>
      <c r="N149" s="68">
        <f t="shared" si="129"/>
        <v>1216150</v>
      </c>
      <c r="O149" s="127"/>
      <c r="P149" s="69">
        <f t="shared" si="123"/>
        <v>277987.79999999981</v>
      </c>
      <c r="Q149" s="69">
        <f t="shared" si="124"/>
        <v>76003.700000000012</v>
      </c>
      <c r="R149" s="69">
        <f t="shared" si="125"/>
        <v>44601.399999999994</v>
      </c>
      <c r="S149" s="69">
        <f t="shared" si="126"/>
        <v>30982.700000000012</v>
      </c>
      <c r="T149" s="69">
        <f t="shared" si="127"/>
        <v>126400</v>
      </c>
      <c r="U149" s="127"/>
      <c r="V149" s="65">
        <v>140</v>
      </c>
      <c r="W149" s="261"/>
      <c r="X149" s="264" t="s">
        <v>16</v>
      </c>
      <c r="Y149" s="261" t="s">
        <v>7</v>
      </c>
      <c r="Z149" s="68" t="s">
        <v>3</v>
      </c>
      <c r="AA149" s="68">
        <f>SUM(AA150:AA153)</f>
        <v>3479050.8000000003</v>
      </c>
      <c r="AB149" s="68">
        <f>SUM(AB150:AB153)</f>
        <v>336244.9</v>
      </c>
      <c r="AC149" s="68">
        <f t="shared" ref="AC149:AI149" si="130">SUM(AC150:AC153)</f>
        <v>256403.1</v>
      </c>
      <c r="AD149" s="68">
        <f t="shared" si="130"/>
        <v>328423.5</v>
      </c>
      <c r="AE149" s="68">
        <f t="shared" si="130"/>
        <v>314695.5</v>
      </c>
      <c r="AF149" s="113">
        <f t="shared" si="130"/>
        <v>324357</v>
      </c>
      <c r="AG149" s="113">
        <f t="shared" si="130"/>
        <v>300664.09999999998</v>
      </c>
      <c r="AH149" s="113">
        <f t="shared" si="130"/>
        <v>275712.7</v>
      </c>
      <c r="AI149" s="68">
        <f t="shared" si="130"/>
        <v>1342550</v>
      </c>
    </row>
    <row r="150" spans="1:35" ht="25.5" customHeight="1" x14ac:dyDescent="0.25">
      <c r="A150" s="46">
        <v>141</v>
      </c>
      <c r="B150" s="177"/>
      <c r="C150" s="265"/>
      <c r="D150" s="177"/>
      <c r="E150" s="68" t="s">
        <v>4</v>
      </c>
      <c r="F150" s="68">
        <f>SUM(G150:N150)</f>
        <v>37134.299999999996</v>
      </c>
      <c r="G150" s="68">
        <f>G139-G145</f>
        <v>17124.599999999999</v>
      </c>
      <c r="H150" s="68">
        <f t="shared" ref="H150:N153" si="131">H139-H145</f>
        <v>3293.8</v>
      </c>
      <c r="I150" s="68">
        <f t="shared" si="131"/>
        <v>4020.1</v>
      </c>
      <c r="J150" s="68">
        <f t="shared" si="131"/>
        <v>4080.8</v>
      </c>
      <c r="K150" s="68">
        <f t="shared" si="131"/>
        <v>4080.8</v>
      </c>
      <c r="L150" s="68">
        <f t="shared" si="131"/>
        <v>4534.2</v>
      </c>
      <c r="M150" s="68">
        <f t="shared" si="131"/>
        <v>0</v>
      </c>
      <c r="N150" s="68">
        <f t="shared" si="131"/>
        <v>0</v>
      </c>
      <c r="O150" s="127"/>
      <c r="P150" s="69">
        <f t="shared" si="123"/>
        <v>-8615</v>
      </c>
      <c r="Q150" s="69">
        <f t="shared" si="124"/>
        <v>-4080.8</v>
      </c>
      <c r="R150" s="69">
        <f t="shared" si="125"/>
        <v>-4534.2</v>
      </c>
      <c r="S150" s="69">
        <f t="shared" si="126"/>
        <v>0</v>
      </c>
      <c r="T150" s="69">
        <f t="shared" si="127"/>
        <v>0</v>
      </c>
      <c r="U150" s="127"/>
      <c r="V150" s="65">
        <v>141</v>
      </c>
      <c r="W150" s="262"/>
      <c r="X150" s="265"/>
      <c r="Y150" s="262"/>
      <c r="Z150" s="68" t="s">
        <v>4</v>
      </c>
      <c r="AA150" s="68">
        <f>SUM(AB150:AI150)</f>
        <v>28519.299999999996</v>
      </c>
      <c r="AB150" s="68">
        <f>AB139-AB145</f>
        <v>17124.599999999999</v>
      </c>
      <c r="AC150" s="68">
        <f t="shared" ref="AC150:AI153" si="132">AC139-AC145</f>
        <v>3293.8</v>
      </c>
      <c r="AD150" s="68">
        <f t="shared" si="132"/>
        <v>4020.1</v>
      </c>
      <c r="AE150" s="68">
        <f t="shared" si="132"/>
        <v>4080.8</v>
      </c>
      <c r="AF150" s="113">
        <f t="shared" si="132"/>
        <v>0</v>
      </c>
      <c r="AG150" s="113">
        <f t="shared" si="132"/>
        <v>0</v>
      </c>
      <c r="AH150" s="68">
        <f t="shared" si="132"/>
        <v>0</v>
      </c>
      <c r="AI150" s="68">
        <f t="shared" si="132"/>
        <v>0</v>
      </c>
    </row>
    <row r="151" spans="1:35" ht="39" customHeight="1" x14ac:dyDescent="0.25">
      <c r="A151" s="46">
        <v>142</v>
      </c>
      <c r="B151" s="177"/>
      <c r="C151" s="265"/>
      <c r="D151" s="177"/>
      <c r="E151" s="68" t="s">
        <v>5</v>
      </c>
      <c r="F151" s="68">
        <f>SUM(G151:N151)</f>
        <v>215820.3</v>
      </c>
      <c r="G151" s="68">
        <f t="shared" ref="G151:I153" si="133">G140-G146</f>
        <v>103009.09999999998</v>
      </c>
      <c r="H151" s="68">
        <f t="shared" si="131"/>
        <v>17191.800000000003</v>
      </c>
      <c r="I151" s="68">
        <f>I140-I146</f>
        <v>50987.500000000007</v>
      </c>
      <c r="J151" s="113">
        <f t="shared" si="131"/>
        <v>26049.199999999997</v>
      </c>
      <c r="K151" s="68">
        <f t="shared" si="131"/>
        <v>8926</v>
      </c>
      <c r="L151" s="68">
        <f t="shared" si="131"/>
        <v>9656.7000000000007</v>
      </c>
      <c r="M151" s="68">
        <f t="shared" si="131"/>
        <v>0</v>
      </c>
      <c r="N151" s="68">
        <f t="shared" si="131"/>
        <v>0</v>
      </c>
      <c r="O151" s="127"/>
      <c r="P151" s="69">
        <f t="shared" si="123"/>
        <v>9518.4999999999709</v>
      </c>
      <c r="Q151" s="69">
        <f t="shared" si="124"/>
        <v>267.10000000000036</v>
      </c>
      <c r="R151" s="69">
        <f t="shared" si="125"/>
        <v>-223.39999999999964</v>
      </c>
      <c r="S151" s="69">
        <f t="shared" si="126"/>
        <v>9474.7999999999993</v>
      </c>
      <c r="T151" s="69">
        <f t="shared" si="127"/>
        <v>0</v>
      </c>
      <c r="U151" s="127"/>
      <c r="V151" s="65">
        <v>142</v>
      </c>
      <c r="W151" s="262"/>
      <c r="X151" s="265"/>
      <c r="Y151" s="262"/>
      <c r="Z151" s="68" t="s">
        <v>5</v>
      </c>
      <c r="AA151" s="68">
        <f>SUM(AB151:AI151)</f>
        <v>225338.79999999996</v>
      </c>
      <c r="AB151" s="68">
        <f t="shared" ref="AB151:AE153" si="134">AB140-AB146</f>
        <v>103009.09999999998</v>
      </c>
      <c r="AC151" s="68">
        <f t="shared" si="132"/>
        <v>17191.800000000003</v>
      </c>
      <c r="AD151" s="68">
        <f>AD140-AD146</f>
        <v>50987.500000000007</v>
      </c>
      <c r="AE151" s="68">
        <f t="shared" si="134"/>
        <v>26049.199999999997</v>
      </c>
      <c r="AF151" s="113">
        <f t="shared" si="132"/>
        <v>9193.1</v>
      </c>
      <c r="AG151" s="113">
        <f t="shared" si="132"/>
        <v>9433.3000000000011</v>
      </c>
      <c r="AH151" s="113">
        <f t="shared" si="132"/>
        <v>9474.7999999999993</v>
      </c>
      <c r="AI151" s="68">
        <f t="shared" si="132"/>
        <v>0</v>
      </c>
    </row>
    <row r="152" spans="1:35" ht="16.5" customHeight="1" x14ac:dyDescent="0.25">
      <c r="A152" s="46">
        <v>143</v>
      </c>
      <c r="B152" s="177"/>
      <c r="C152" s="265"/>
      <c r="D152" s="177"/>
      <c r="E152" s="68" t="s">
        <v>6</v>
      </c>
      <c r="F152" s="68">
        <f>SUM(G152:N152)</f>
        <v>2948108.4000000004</v>
      </c>
      <c r="G152" s="68">
        <f t="shared" si="133"/>
        <v>216111.2</v>
      </c>
      <c r="H152" s="68">
        <f t="shared" si="131"/>
        <v>235917.5</v>
      </c>
      <c r="I152" s="68">
        <f t="shared" si="133"/>
        <v>273415.89999999997</v>
      </c>
      <c r="J152" s="113">
        <f t="shared" si="131"/>
        <v>284565.5</v>
      </c>
      <c r="K152" s="68">
        <f t="shared" si="131"/>
        <v>235346.5</v>
      </c>
      <c r="L152" s="68">
        <f t="shared" si="131"/>
        <v>241871.8</v>
      </c>
      <c r="M152" s="68">
        <f t="shared" si="131"/>
        <v>244730</v>
      </c>
      <c r="N152" s="68">
        <f t="shared" si="131"/>
        <v>1216150</v>
      </c>
      <c r="O152" s="127"/>
      <c r="P152" s="69">
        <f t="shared" si="123"/>
        <v>277084.29999999981</v>
      </c>
      <c r="Q152" s="69">
        <f t="shared" si="124"/>
        <v>79817.400000000023</v>
      </c>
      <c r="R152" s="69">
        <f t="shared" si="125"/>
        <v>49359</v>
      </c>
      <c r="S152" s="69">
        <f t="shared" si="126"/>
        <v>21507.900000000023</v>
      </c>
      <c r="T152" s="69">
        <f t="shared" si="127"/>
        <v>126400</v>
      </c>
      <c r="U152" s="127"/>
      <c r="V152" s="65">
        <v>143</v>
      </c>
      <c r="W152" s="262"/>
      <c r="X152" s="265"/>
      <c r="Y152" s="262"/>
      <c r="Z152" s="68" t="s">
        <v>6</v>
      </c>
      <c r="AA152" s="68">
        <f>SUM(AB152:AI152)</f>
        <v>3225192.7</v>
      </c>
      <c r="AB152" s="68">
        <f t="shared" si="134"/>
        <v>216111.2</v>
      </c>
      <c r="AC152" s="68">
        <f t="shared" si="132"/>
        <v>235917.5</v>
      </c>
      <c r="AD152" s="68">
        <f t="shared" si="134"/>
        <v>273415.89999999997</v>
      </c>
      <c r="AE152" s="68">
        <f t="shared" si="134"/>
        <v>284565.5</v>
      </c>
      <c r="AF152" s="113">
        <f t="shared" si="132"/>
        <v>315163.90000000002</v>
      </c>
      <c r="AG152" s="113">
        <f t="shared" si="132"/>
        <v>291230.8</v>
      </c>
      <c r="AH152" s="113">
        <f t="shared" si="132"/>
        <v>266237.90000000002</v>
      </c>
      <c r="AI152" s="68">
        <f t="shared" si="132"/>
        <v>1342550</v>
      </c>
    </row>
    <row r="153" spans="1:35" ht="30" customHeight="1" x14ac:dyDescent="0.25">
      <c r="A153" s="46">
        <v>144</v>
      </c>
      <c r="B153" s="185"/>
      <c r="C153" s="266"/>
      <c r="D153" s="185"/>
      <c r="E153" s="68" t="s">
        <v>55</v>
      </c>
      <c r="F153" s="68">
        <f>SUM(G153:N153)</f>
        <v>0</v>
      </c>
      <c r="G153" s="68">
        <f t="shared" si="133"/>
        <v>0</v>
      </c>
      <c r="H153" s="68">
        <f t="shared" si="131"/>
        <v>0</v>
      </c>
      <c r="I153" s="68">
        <f t="shared" si="133"/>
        <v>0</v>
      </c>
      <c r="J153" s="68">
        <f t="shared" si="131"/>
        <v>0</v>
      </c>
      <c r="K153" s="68">
        <f t="shared" si="131"/>
        <v>0</v>
      </c>
      <c r="L153" s="68">
        <f t="shared" si="131"/>
        <v>0</v>
      </c>
      <c r="M153" s="68">
        <f t="shared" si="131"/>
        <v>0</v>
      </c>
      <c r="N153" s="68">
        <f t="shared" si="131"/>
        <v>0</v>
      </c>
      <c r="O153" s="127"/>
      <c r="P153" s="69">
        <f t="shared" si="123"/>
        <v>0</v>
      </c>
      <c r="Q153" s="69">
        <f t="shared" si="124"/>
        <v>0</v>
      </c>
      <c r="R153" s="69">
        <f t="shared" si="125"/>
        <v>0</v>
      </c>
      <c r="S153" s="69">
        <f t="shared" si="126"/>
        <v>0</v>
      </c>
      <c r="T153" s="69">
        <f t="shared" si="127"/>
        <v>0</v>
      </c>
      <c r="U153" s="127"/>
      <c r="V153" s="65">
        <v>144</v>
      </c>
      <c r="W153" s="263"/>
      <c r="X153" s="266"/>
      <c r="Y153" s="263"/>
      <c r="Z153" s="68" t="s">
        <v>55</v>
      </c>
      <c r="AA153" s="68">
        <f>SUM(AB153:AI153)</f>
        <v>0</v>
      </c>
      <c r="AB153" s="68">
        <f t="shared" si="134"/>
        <v>0</v>
      </c>
      <c r="AC153" s="68">
        <f t="shared" si="132"/>
        <v>0</v>
      </c>
      <c r="AD153" s="68">
        <f t="shared" si="134"/>
        <v>0</v>
      </c>
      <c r="AE153" s="68">
        <f t="shared" si="134"/>
        <v>0</v>
      </c>
      <c r="AF153" s="68">
        <f t="shared" si="132"/>
        <v>0</v>
      </c>
      <c r="AG153" s="68">
        <f t="shared" si="132"/>
        <v>0</v>
      </c>
      <c r="AH153" s="68">
        <f t="shared" si="132"/>
        <v>0</v>
      </c>
      <c r="AI153" s="68">
        <f t="shared" si="132"/>
        <v>0</v>
      </c>
    </row>
    <row r="154" spans="1:35" ht="13.9" customHeight="1" x14ac:dyDescent="0.25">
      <c r="A154" s="46">
        <v>145</v>
      </c>
      <c r="B154" s="170" t="s">
        <v>8</v>
      </c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2"/>
      <c r="O154" s="127"/>
      <c r="P154" s="258"/>
      <c r="Q154" s="259"/>
      <c r="R154" s="259"/>
      <c r="S154" s="259"/>
      <c r="T154" s="260"/>
      <c r="U154" s="127"/>
      <c r="V154" s="65">
        <v>145</v>
      </c>
      <c r="W154" s="270" t="s">
        <v>8</v>
      </c>
      <c r="X154" s="271"/>
      <c r="Y154" s="271"/>
      <c r="Z154" s="271"/>
      <c r="AA154" s="271"/>
      <c r="AB154" s="271"/>
      <c r="AC154" s="271"/>
      <c r="AD154" s="271"/>
      <c r="AE154" s="271"/>
      <c r="AF154" s="271"/>
      <c r="AG154" s="271"/>
      <c r="AH154" s="271"/>
      <c r="AI154" s="272"/>
    </row>
    <row r="155" spans="1:35" x14ac:dyDescent="0.25">
      <c r="A155" s="46">
        <v>146</v>
      </c>
      <c r="B155" s="173"/>
      <c r="C155" s="264" t="s">
        <v>67</v>
      </c>
      <c r="D155" s="173"/>
      <c r="E155" s="68" t="s">
        <v>3</v>
      </c>
      <c r="F155" s="68">
        <f>F128</f>
        <v>139915.70000000001</v>
      </c>
      <c r="G155" s="68">
        <f t="shared" ref="G155:N159" si="135">G128</f>
        <v>54733.9</v>
      </c>
      <c r="H155" s="68">
        <f t="shared" si="135"/>
        <v>13980.8</v>
      </c>
      <c r="I155" s="68">
        <f t="shared" si="135"/>
        <v>32903.1</v>
      </c>
      <c r="J155" s="68">
        <f t="shared" si="135"/>
        <v>12310.1</v>
      </c>
      <c r="K155" s="68">
        <f t="shared" si="135"/>
        <v>12310</v>
      </c>
      <c r="L155" s="68">
        <f t="shared" si="135"/>
        <v>13677.8</v>
      </c>
      <c r="M155" s="68">
        <f t="shared" si="135"/>
        <v>0</v>
      </c>
      <c r="N155" s="68">
        <f t="shared" si="135"/>
        <v>0</v>
      </c>
      <c r="O155" s="127"/>
      <c r="P155" s="69">
        <f t="shared" ref="P155:P164" si="136">AA155-F155</f>
        <v>-2157.3000000000175</v>
      </c>
      <c r="Q155" s="69">
        <f t="shared" ref="Q155:Q164" si="137">AF155-K155</f>
        <v>-4937.1000000000004</v>
      </c>
      <c r="R155" s="69">
        <f t="shared" ref="R155:R164" si="138">AG155-L155</f>
        <v>-5472.7999999999993</v>
      </c>
      <c r="S155" s="69">
        <f t="shared" ref="S155:S164" si="139">AH155-M155</f>
        <v>8252.6</v>
      </c>
      <c r="T155" s="69">
        <f t="shared" ref="T155:T164" si="140">AI155-N155</f>
        <v>0</v>
      </c>
      <c r="U155" s="127"/>
      <c r="V155" s="65">
        <v>146</v>
      </c>
      <c r="W155" s="273"/>
      <c r="X155" s="264" t="s">
        <v>67</v>
      </c>
      <c r="Y155" s="273"/>
      <c r="Z155" s="68" t="s">
        <v>3</v>
      </c>
      <c r="AA155" s="68">
        <f>AA128</f>
        <v>137758.39999999999</v>
      </c>
      <c r="AB155" s="68">
        <f t="shared" ref="AB155:AI159" si="141">AB128</f>
        <v>54733.9</v>
      </c>
      <c r="AC155" s="68">
        <f t="shared" si="141"/>
        <v>13980.8</v>
      </c>
      <c r="AD155" s="68">
        <f t="shared" si="141"/>
        <v>32903.1</v>
      </c>
      <c r="AE155" s="68">
        <f t="shared" si="141"/>
        <v>12310.1</v>
      </c>
      <c r="AF155" s="113">
        <f t="shared" si="141"/>
        <v>7372.9</v>
      </c>
      <c r="AG155" s="113">
        <f t="shared" si="141"/>
        <v>8205</v>
      </c>
      <c r="AH155" s="113">
        <f t="shared" si="141"/>
        <v>8252.6</v>
      </c>
      <c r="AI155" s="68">
        <f t="shared" si="141"/>
        <v>0</v>
      </c>
    </row>
    <row r="156" spans="1:35" ht="31.5" customHeight="1" x14ac:dyDescent="0.25">
      <c r="A156" s="46">
        <v>147</v>
      </c>
      <c r="B156" s="174"/>
      <c r="C156" s="265"/>
      <c r="D156" s="174"/>
      <c r="E156" s="68" t="s">
        <v>4</v>
      </c>
      <c r="F156" s="68">
        <f>F129</f>
        <v>37134.299999999996</v>
      </c>
      <c r="G156" s="68">
        <f t="shared" si="135"/>
        <v>17124.599999999999</v>
      </c>
      <c r="H156" s="68">
        <f t="shared" si="135"/>
        <v>3293.8</v>
      </c>
      <c r="I156" s="68">
        <f t="shared" si="135"/>
        <v>4020.1</v>
      </c>
      <c r="J156" s="68">
        <f t="shared" si="135"/>
        <v>4080.8</v>
      </c>
      <c r="K156" s="68">
        <f t="shared" si="135"/>
        <v>4080.8</v>
      </c>
      <c r="L156" s="68">
        <f t="shared" si="135"/>
        <v>4534.2</v>
      </c>
      <c r="M156" s="68">
        <f t="shared" si="135"/>
        <v>0</v>
      </c>
      <c r="N156" s="68">
        <f t="shared" si="135"/>
        <v>0</v>
      </c>
      <c r="O156" s="127"/>
      <c r="P156" s="69">
        <f t="shared" si="136"/>
        <v>-8615</v>
      </c>
      <c r="Q156" s="69">
        <f t="shared" si="137"/>
        <v>-4080.8</v>
      </c>
      <c r="R156" s="69">
        <f t="shared" si="138"/>
        <v>-4534.2</v>
      </c>
      <c r="S156" s="69">
        <f t="shared" si="139"/>
        <v>0</v>
      </c>
      <c r="T156" s="69">
        <f t="shared" si="140"/>
        <v>0</v>
      </c>
      <c r="U156" s="127"/>
      <c r="V156" s="65">
        <v>147</v>
      </c>
      <c r="W156" s="274"/>
      <c r="X156" s="265"/>
      <c r="Y156" s="274"/>
      <c r="Z156" s="68" t="s">
        <v>4</v>
      </c>
      <c r="AA156" s="68">
        <f>AA129</f>
        <v>28519.299999999996</v>
      </c>
      <c r="AB156" s="68">
        <f t="shared" si="141"/>
        <v>17124.599999999999</v>
      </c>
      <c r="AC156" s="68">
        <f t="shared" si="141"/>
        <v>3293.8</v>
      </c>
      <c r="AD156" s="68">
        <f t="shared" si="141"/>
        <v>4020.1</v>
      </c>
      <c r="AE156" s="68">
        <f t="shared" si="141"/>
        <v>4080.8</v>
      </c>
      <c r="AF156" s="113">
        <f t="shared" si="141"/>
        <v>0</v>
      </c>
      <c r="AG156" s="113">
        <f t="shared" si="141"/>
        <v>0</v>
      </c>
      <c r="AH156" s="68">
        <f t="shared" si="141"/>
        <v>0</v>
      </c>
      <c r="AI156" s="68">
        <f t="shared" si="141"/>
        <v>0</v>
      </c>
    </row>
    <row r="157" spans="1:35" ht="44.25" customHeight="1" x14ac:dyDescent="0.25">
      <c r="A157" s="46">
        <v>148</v>
      </c>
      <c r="B157" s="174"/>
      <c r="C157" s="265"/>
      <c r="D157" s="174"/>
      <c r="E157" s="68" t="s">
        <v>5</v>
      </c>
      <c r="F157" s="68">
        <f>F130</f>
        <v>77608.3</v>
      </c>
      <c r="G157" s="68">
        <f t="shared" si="135"/>
        <v>29152.7</v>
      </c>
      <c r="H157" s="68">
        <f t="shared" si="135"/>
        <v>5151.8</v>
      </c>
      <c r="I157" s="68">
        <f t="shared" si="135"/>
        <v>23446.400000000001</v>
      </c>
      <c r="J157" s="68">
        <f t="shared" si="135"/>
        <v>6382.8</v>
      </c>
      <c r="K157" s="68">
        <f t="shared" si="135"/>
        <v>6382.7</v>
      </c>
      <c r="L157" s="68">
        <f t="shared" si="135"/>
        <v>7091.9</v>
      </c>
      <c r="M157" s="68">
        <f t="shared" si="135"/>
        <v>0</v>
      </c>
      <c r="N157" s="68">
        <f t="shared" si="135"/>
        <v>0</v>
      </c>
      <c r="O157" s="127"/>
      <c r="P157" s="69">
        <f t="shared" si="136"/>
        <v>6781.3000000000029</v>
      </c>
      <c r="Q157" s="69">
        <f t="shared" si="137"/>
        <v>-115.69999999999982</v>
      </c>
      <c r="R157" s="69">
        <f t="shared" si="138"/>
        <v>-117.69999999999982</v>
      </c>
      <c r="S157" s="69">
        <f t="shared" si="139"/>
        <v>7014.7</v>
      </c>
      <c r="T157" s="69">
        <f t="shared" si="140"/>
        <v>0</v>
      </c>
      <c r="U157" s="127"/>
      <c r="V157" s="65">
        <v>148</v>
      </c>
      <c r="W157" s="274"/>
      <c r="X157" s="265"/>
      <c r="Y157" s="274"/>
      <c r="Z157" s="68" t="s">
        <v>5</v>
      </c>
      <c r="AA157" s="68">
        <f>AA130</f>
        <v>84389.6</v>
      </c>
      <c r="AB157" s="68">
        <f t="shared" si="141"/>
        <v>29152.7</v>
      </c>
      <c r="AC157" s="68">
        <f t="shared" si="141"/>
        <v>5151.8</v>
      </c>
      <c r="AD157" s="68">
        <f t="shared" si="141"/>
        <v>23446.400000000001</v>
      </c>
      <c r="AE157" s="68">
        <f t="shared" si="141"/>
        <v>6382.8</v>
      </c>
      <c r="AF157" s="113">
        <f t="shared" si="141"/>
        <v>6267</v>
      </c>
      <c r="AG157" s="113">
        <f t="shared" si="141"/>
        <v>6974.2</v>
      </c>
      <c r="AH157" s="113">
        <f t="shared" si="141"/>
        <v>7014.7</v>
      </c>
      <c r="AI157" s="68">
        <f t="shared" si="141"/>
        <v>0</v>
      </c>
    </row>
    <row r="158" spans="1:35" ht="25.5" x14ac:dyDescent="0.25">
      <c r="A158" s="46">
        <v>149</v>
      </c>
      <c r="B158" s="174"/>
      <c r="C158" s="265"/>
      <c r="D158" s="174"/>
      <c r="E158" s="68" t="s">
        <v>6</v>
      </c>
      <c r="F158" s="68">
        <f>F131</f>
        <v>25173.100000000002</v>
      </c>
      <c r="G158" s="68">
        <f t="shared" si="135"/>
        <v>8456.6</v>
      </c>
      <c r="H158" s="68">
        <f t="shared" si="135"/>
        <v>5535.2</v>
      </c>
      <c r="I158" s="68">
        <f t="shared" si="135"/>
        <v>5436.6</v>
      </c>
      <c r="J158" s="68">
        <f t="shared" si="135"/>
        <v>1846.5</v>
      </c>
      <c r="K158" s="68">
        <f t="shared" si="135"/>
        <v>1846.5</v>
      </c>
      <c r="L158" s="68">
        <f t="shared" si="135"/>
        <v>2051.6999999999998</v>
      </c>
      <c r="M158" s="68">
        <f t="shared" si="135"/>
        <v>0</v>
      </c>
      <c r="N158" s="68">
        <f t="shared" si="135"/>
        <v>0</v>
      </c>
      <c r="O158" s="127"/>
      <c r="P158" s="69">
        <f t="shared" si="136"/>
        <v>-323.59999999999854</v>
      </c>
      <c r="Q158" s="69">
        <f t="shared" si="137"/>
        <v>-740.59999999999991</v>
      </c>
      <c r="R158" s="69">
        <f t="shared" si="138"/>
        <v>-820.89999999999986</v>
      </c>
      <c r="S158" s="69">
        <f t="shared" si="139"/>
        <v>1237.9000000000001</v>
      </c>
      <c r="T158" s="69">
        <f t="shared" si="140"/>
        <v>0</v>
      </c>
      <c r="U158" s="127"/>
      <c r="V158" s="65">
        <v>149</v>
      </c>
      <c r="W158" s="274"/>
      <c r="X158" s="265"/>
      <c r="Y158" s="274"/>
      <c r="Z158" s="68" t="s">
        <v>6</v>
      </c>
      <c r="AA158" s="68">
        <f>AA131</f>
        <v>24849.500000000004</v>
      </c>
      <c r="AB158" s="68">
        <f t="shared" si="141"/>
        <v>8456.6</v>
      </c>
      <c r="AC158" s="68">
        <f t="shared" si="141"/>
        <v>5535.2</v>
      </c>
      <c r="AD158" s="68">
        <f t="shared" si="141"/>
        <v>5436.6</v>
      </c>
      <c r="AE158" s="68">
        <f t="shared" si="141"/>
        <v>1846.5</v>
      </c>
      <c r="AF158" s="113">
        <f t="shared" si="141"/>
        <v>1105.9000000000001</v>
      </c>
      <c r="AG158" s="113">
        <f t="shared" si="141"/>
        <v>1230.8</v>
      </c>
      <c r="AH158" s="113">
        <f t="shared" si="141"/>
        <v>1237.9000000000001</v>
      </c>
      <c r="AI158" s="68">
        <f t="shared" si="141"/>
        <v>0</v>
      </c>
    </row>
    <row r="159" spans="1:35" ht="42.75" customHeight="1" x14ac:dyDescent="0.25">
      <c r="A159" s="46">
        <v>150</v>
      </c>
      <c r="B159" s="175"/>
      <c r="C159" s="266"/>
      <c r="D159" s="175"/>
      <c r="E159" s="68" t="s">
        <v>55</v>
      </c>
      <c r="F159" s="68">
        <f>F132</f>
        <v>0</v>
      </c>
      <c r="G159" s="68">
        <f t="shared" si="135"/>
        <v>0</v>
      </c>
      <c r="H159" s="68">
        <f t="shared" si="135"/>
        <v>0</v>
      </c>
      <c r="I159" s="68">
        <f t="shared" si="135"/>
        <v>0</v>
      </c>
      <c r="J159" s="68">
        <f t="shared" si="135"/>
        <v>0</v>
      </c>
      <c r="K159" s="68">
        <f t="shared" si="135"/>
        <v>0</v>
      </c>
      <c r="L159" s="68">
        <f t="shared" si="135"/>
        <v>0</v>
      </c>
      <c r="M159" s="68">
        <f t="shared" si="135"/>
        <v>0</v>
      </c>
      <c r="N159" s="68">
        <f t="shared" si="135"/>
        <v>0</v>
      </c>
      <c r="O159" s="127"/>
      <c r="P159" s="69">
        <f t="shared" si="136"/>
        <v>0</v>
      </c>
      <c r="Q159" s="69">
        <f t="shared" si="137"/>
        <v>0</v>
      </c>
      <c r="R159" s="69">
        <f t="shared" si="138"/>
        <v>0</v>
      </c>
      <c r="S159" s="69">
        <f t="shared" si="139"/>
        <v>0</v>
      </c>
      <c r="T159" s="69">
        <f t="shared" si="140"/>
        <v>0</v>
      </c>
      <c r="U159" s="127"/>
      <c r="V159" s="65">
        <v>150</v>
      </c>
      <c r="W159" s="275"/>
      <c r="X159" s="266"/>
      <c r="Y159" s="275"/>
      <c r="Z159" s="68" t="s">
        <v>55</v>
      </c>
      <c r="AA159" s="68">
        <f>AA132</f>
        <v>0</v>
      </c>
      <c r="AB159" s="68">
        <f t="shared" si="141"/>
        <v>0</v>
      </c>
      <c r="AC159" s="68">
        <f t="shared" si="141"/>
        <v>0</v>
      </c>
      <c r="AD159" s="68">
        <f t="shared" si="141"/>
        <v>0</v>
      </c>
      <c r="AE159" s="68">
        <f t="shared" si="141"/>
        <v>0</v>
      </c>
      <c r="AF159" s="68">
        <f t="shared" si="141"/>
        <v>0</v>
      </c>
      <c r="AG159" s="68">
        <f t="shared" si="141"/>
        <v>0</v>
      </c>
      <c r="AH159" s="68">
        <f t="shared" si="141"/>
        <v>0</v>
      </c>
      <c r="AI159" s="68">
        <f t="shared" si="141"/>
        <v>0</v>
      </c>
    </row>
    <row r="160" spans="1:35" x14ac:dyDescent="0.25">
      <c r="A160" s="46">
        <v>151</v>
      </c>
      <c r="B160" s="173"/>
      <c r="C160" s="264" t="s">
        <v>68</v>
      </c>
      <c r="D160" s="173"/>
      <c r="E160" s="68" t="s">
        <v>3</v>
      </c>
      <c r="F160" s="68">
        <f>F138-F155</f>
        <v>3120094.3999999994</v>
      </c>
      <c r="G160" s="68">
        <f t="shared" ref="G160:N164" si="142">G138-G155</f>
        <v>310915.8</v>
      </c>
      <c r="H160" s="68">
        <f t="shared" si="142"/>
        <v>244522.30000000002</v>
      </c>
      <c r="I160" s="68">
        <f t="shared" si="142"/>
        <v>322532.90000000002</v>
      </c>
      <c r="J160" s="113">
        <f t="shared" si="142"/>
        <v>302815.2</v>
      </c>
      <c r="K160" s="68">
        <f t="shared" si="142"/>
        <v>236043.3</v>
      </c>
      <c r="L160" s="68">
        <f t="shared" si="142"/>
        <v>242384.9</v>
      </c>
      <c r="M160" s="68">
        <f t="shared" si="142"/>
        <v>244730</v>
      </c>
      <c r="N160" s="68">
        <f t="shared" si="142"/>
        <v>1216150</v>
      </c>
      <c r="O160" s="127"/>
      <c r="P160" s="69">
        <f t="shared" si="136"/>
        <v>292145.10000000056</v>
      </c>
      <c r="Q160" s="69">
        <f t="shared" si="137"/>
        <v>92940.799999999988</v>
      </c>
      <c r="R160" s="69">
        <f t="shared" si="138"/>
        <v>50074.199999999983</v>
      </c>
      <c r="S160" s="69">
        <f t="shared" si="139"/>
        <v>22730.100000000035</v>
      </c>
      <c r="T160" s="69">
        <f t="shared" si="140"/>
        <v>126400</v>
      </c>
      <c r="U160" s="127"/>
      <c r="V160" s="65">
        <v>151</v>
      </c>
      <c r="W160" s="273"/>
      <c r="X160" s="264" t="s">
        <v>68</v>
      </c>
      <c r="Y160" s="273"/>
      <c r="Z160" s="68" t="s">
        <v>3</v>
      </c>
      <c r="AA160" s="68">
        <f>AA138-AA155</f>
        <v>3412239.5</v>
      </c>
      <c r="AB160" s="68">
        <f t="shared" ref="AB160:AI164" si="143">AB138-AB155</f>
        <v>310915.8</v>
      </c>
      <c r="AC160" s="68">
        <f t="shared" si="143"/>
        <v>244522.30000000002</v>
      </c>
      <c r="AD160" s="68">
        <f t="shared" si="143"/>
        <v>322532.90000000002</v>
      </c>
      <c r="AE160" s="68">
        <f t="shared" si="143"/>
        <v>302815.2</v>
      </c>
      <c r="AF160" s="113">
        <f t="shared" si="143"/>
        <v>328984.09999999998</v>
      </c>
      <c r="AG160" s="113">
        <f t="shared" si="143"/>
        <v>292459.09999999998</v>
      </c>
      <c r="AH160" s="113">
        <f t="shared" si="143"/>
        <v>267460.10000000003</v>
      </c>
      <c r="AI160" s="68">
        <f t="shared" si="143"/>
        <v>1342550</v>
      </c>
    </row>
    <row r="161" spans="1:35" ht="29.25" customHeight="1" x14ac:dyDescent="0.25">
      <c r="A161" s="46">
        <v>152</v>
      </c>
      <c r="B161" s="174"/>
      <c r="C161" s="265"/>
      <c r="D161" s="174"/>
      <c r="E161" s="68" t="s">
        <v>4</v>
      </c>
      <c r="F161" s="68">
        <f>F139-F156</f>
        <v>0</v>
      </c>
      <c r="G161" s="68">
        <f t="shared" si="142"/>
        <v>0</v>
      </c>
      <c r="H161" s="68">
        <f t="shared" si="142"/>
        <v>0</v>
      </c>
      <c r="I161" s="68">
        <f t="shared" si="142"/>
        <v>0</v>
      </c>
      <c r="J161" s="68">
        <f t="shared" si="142"/>
        <v>0</v>
      </c>
      <c r="K161" s="68">
        <f t="shared" si="142"/>
        <v>0</v>
      </c>
      <c r="L161" s="68">
        <f t="shared" si="142"/>
        <v>0</v>
      </c>
      <c r="M161" s="68">
        <f t="shared" si="142"/>
        <v>0</v>
      </c>
      <c r="N161" s="68">
        <f t="shared" si="142"/>
        <v>0</v>
      </c>
      <c r="O161" s="127"/>
      <c r="P161" s="69">
        <f t="shared" si="136"/>
        <v>0</v>
      </c>
      <c r="Q161" s="69">
        <f t="shared" si="137"/>
        <v>0</v>
      </c>
      <c r="R161" s="69">
        <f t="shared" si="138"/>
        <v>0</v>
      </c>
      <c r="S161" s="69">
        <f t="shared" si="139"/>
        <v>0</v>
      </c>
      <c r="T161" s="69">
        <f t="shared" si="140"/>
        <v>0</v>
      </c>
      <c r="U161" s="127"/>
      <c r="V161" s="65">
        <v>152</v>
      </c>
      <c r="W161" s="274"/>
      <c r="X161" s="265"/>
      <c r="Y161" s="274"/>
      <c r="Z161" s="68" t="s">
        <v>4</v>
      </c>
      <c r="AA161" s="68">
        <f>AA139-AA156</f>
        <v>0</v>
      </c>
      <c r="AB161" s="68">
        <f t="shared" si="143"/>
        <v>0</v>
      </c>
      <c r="AC161" s="68">
        <f t="shared" si="143"/>
        <v>0</v>
      </c>
      <c r="AD161" s="68">
        <f t="shared" si="143"/>
        <v>0</v>
      </c>
      <c r="AE161" s="68">
        <f t="shared" si="143"/>
        <v>0</v>
      </c>
      <c r="AF161" s="113">
        <f t="shared" si="143"/>
        <v>0</v>
      </c>
      <c r="AG161" s="113">
        <f t="shared" si="143"/>
        <v>0</v>
      </c>
      <c r="AH161" s="68">
        <f t="shared" si="143"/>
        <v>0</v>
      </c>
      <c r="AI161" s="68">
        <f t="shared" si="143"/>
        <v>0</v>
      </c>
    </row>
    <row r="162" spans="1:35" ht="39.75" customHeight="1" x14ac:dyDescent="0.25">
      <c r="A162" s="46">
        <v>153</v>
      </c>
      <c r="B162" s="174"/>
      <c r="C162" s="265"/>
      <c r="D162" s="174"/>
      <c r="E162" s="68" t="s">
        <v>5</v>
      </c>
      <c r="F162" s="68">
        <f>F140-F157</f>
        <v>190821.2</v>
      </c>
      <c r="G162" s="68">
        <f t="shared" si="142"/>
        <v>100803.99999999999</v>
      </c>
      <c r="H162" s="68">
        <f t="shared" si="142"/>
        <v>12040.000000000004</v>
      </c>
      <c r="I162" s="68">
        <f t="shared" si="142"/>
        <v>53202.700000000004</v>
      </c>
      <c r="J162" s="113">
        <f t="shared" si="142"/>
        <v>19666.399999999998</v>
      </c>
      <c r="K162" s="68">
        <f t="shared" si="142"/>
        <v>2543.3000000000002</v>
      </c>
      <c r="L162" s="68">
        <f t="shared" si="142"/>
        <v>2564.8000000000011</v>
      </c>
      <c r="M162" s="68">
        <f t="shared" si="142"/>
        <v>0</v>
      </c>
      <c r="N162" s="68">
        <f t="shared" si="142"/>
        <v>0</v>
      </c>
      <c r="O162" s="127"/>
      <c r="P162" s="69">
        <f t="shared" si="136"/>
        <v>2737.1999999999825</v>
      </c>
      <c r="Q162" s="69">
        <f t="shared" si="137"/>
        <v>382.80000000000018</v>
      </c>
      <c r="R162" s="69">
        <f t="shared" si="138"/>
        <v>-105.69999999999982</v>
      </c>
      <c r="S162" s="69">
        <f t="shared" si="139"/>
        <v>2460.0999999999995</v>
      </c>
      <c r="T162" s="69">
        <f t="shared" si="140"/>
        <v>0</v>
      </c>
      <c r="U162" s="127"/>
      <c r="V162" s="65">
        <v>153</v>
      </c>
      <c r="W162" s="274"/>
      <c r="X162" s="265"/>
      <c r="Y162" s="274"/>
      <c r="Z162" s="68" t="s">
        <v>5</v>
      </c>
      <c r="AA162" s="68">
        <f>AA140-AA157</f>
        <v>193558.39999999999</v>
      </c>
      <c r="AB162" s="68">
        <f t="shared" si="143"/>
        <v>100803.99999999999</v>
      </c>
      <c r="AC162" s="68">
        <f t="shared" si="143"/>
        <v>12040.000000000004</v>
      </c>
      <c r="AD162" s="68">
        <f t="shared" si="143"/>
        <v>53202.700000000004</v>
      </c>
      <c r="AE162" s="68">
        <f t="shared" si="143"/>
        <v>19666.399999999998</v>
      </c>
      <c r="AF162" s="113">
        <f t="shared" si="143"/>
        <v>2926.1000000000004</v>
      </c>
      <c r="AG162" s="113">
        <f t="shared" si="143"/>
        <v>2459.1000000000013</v>
      </c>
      <c r="AH162" s="113">
        <f t="shared" si="143"/>
        <v>2460.0999999999995</v>
      </c>
      <c r="AI162" s="68">
        <f t="shared" si="143"/>
        <v>0</v>
      </c>
    </row>
    <row r="163" spans="1:35" ht="25.5" x14ac:dyDescent="0.25">
      <c r="A163" s="46">
        <v>154</v>
      </c>
      <c r="B163" s="174"/>
      <c r="C163" s="265"/>
      <c r="D163" s="174"/>
      <c r="E163" s="68" t="s">
        <v>6</v>
      </c>
      <c r="F163" s="68">
        <f>F141-F158</f>
        <v>2929273.1999999997</v>
      </c>
      <c r="G163" s="68">
        <f t="shared" si="142"/>
        <v>210111.80000000002</v>
      </c>
      <c r="H163" s="68">
        <f t="shared" si="142"/>
        <v>232482.3</v>
      </c>
      <c r="I163" s="68">
        <f t="shared" si="142"/>
        <v>269330.2</v>
      </c>
      <c r="J163" s="113">
        <f t="shared" si="142"/>
        <v>283148.79999999999</v>
      </c>
      <c r="K163" s="68">
        <f t="shared" si="142"/>
        <v>233500</v>
      </c>
      <c r="L163" s="68">
        <f t="shared" si="142"/>
        <v>239820.09999999998</v>
      </c>
      <c r="M163" s="68">
        <f t="shared" si="142"/>
        <v>244730</v>
      </c>
      <c r="N163" s="68">
        <f t="shared" si="142"/>
        <v>1216150</v>
      </c>
      <c r="O163" s="127"/>
      <c r="P163" s="69">
        <f t="shared" si="136"/>
        <v>289407.90000000037</v>
      </c>
      <c r="Q163" s="69">
        <f t="shared" si="137"/>
        <v>92558</v>
      </c>
      <c r="R163" s="69">
        <f t="shared" si="138"/>
        <v>50179.900000000023</v>
      </c>
      <c r="S163" s="69">
        <f t="shared" si="139"/>
        <v>20270</v>
      </c>
      <c r="T163" s="69">
        <f t="shared" si="140"/>
        <v>126400</v>
      </c>
      <c r="U163" s="127"/>
      <c r="V163" s="65">
        <v>154</v>
      </c>
      <c r="W163" s="274"/>
      <c r="X163" s="265"/>
      <c r="Y163" s="274"/>
      <c r="Z163" s="68" t="s">
        <v>6</v>
      </c>
      <c r="AA163" s="68">
        <f>AA141-AA158</f>
        <v>3218681.1</v>
      </c>
      <c r="AB163" s="68">
        <f t="shared" si="143"/>
        <v>210111.80000000002</v>
      </c>
      <c r="AC163" s="68">
        <f t="shared" si="143"/>
        <v>232482.3</v>
      </c>
      <c r="AD163" s="68">
        <f t="shared" si="143"/>
        <v>269330.2</v>
      </c>
      <c r="AE163" s="68">
        <f t="shared" si="143"/>
        <v>283148.79999999999</v>
      </c>
      <c r="AF163" s="113">
        <f t="shared" si="143"/>
        <v>326058</v>
      </c>
      <c r="AG163" s="113">
        <f t="shared" si="143"/>
        <v>290000</v>
      </c>
      <c r="AH163" s="113">
        <f t="shared" si="143"/>
        <v>265000</v>
      </c>
      <c r="AI163" s="68">
        <f t="shared" si="143"/>
        <v>1342550</v>
      </c>
    </row>
    <row r="164" spans="1:35" ht="36.75" customHeight="1" x14ac:dyDescent="0.25">
      <c r="A164" s="46">
        <v>155</v>
      </c>
      <c r="B164" s="175"/>
      <c r="C164" s="266"/>
      <c r="D164" s="175"/>
      <c r="E164" s="68" t="s">
        <v>55</v>
      </c>
      <c r="F164" s="68">
        <f>F142-F159</f>
        <v>0</v>
      </c>
      <c r="G164" s="68">
        <f t="shared" si="142"/>
        <v>0</v>
      </c>
      <c r="H164" s="68">
        <f t="shared" si="142"/>
        <v>0</v>
      </c>
      <c r="I164" s="68">
        <f t="shared" si="142"/>
        <v>0</v>
      </c>
      <c r="J164" s="68">
        <f t="shared" si="142"/>
        <v>0</v>
      </c>
      <c r="K164" s="68">
        <f t="shared" si="142"/>
        <v>0</v>
      </c>
      <c r="L164" s="68">
        <f t="shared" si="142"/>
        <v>0</v>
      </c>
      <c r="M164" s="68">
        <f t="shared" si="142"/>
        <v>0</v>
      </c>
      <c r="N164" s="68">
        <f t="shared" si="142"/>
        <v>0</v>
      </c>
      <c r="O164" s="127"/>
      <c r="P164" s="69">
        <f t="shared" si="136"/>
        <v>0</v>
      </c>
      <c r="Q164" s="69">
        <f t="shared" si="137"/>
        <v>0</v>
      </c>
      <c r="R164" s="69">
        <f t="shared" si="138"/>
        <v>0</v>
      </c>
      <c r="S164" s="69">
        <f t="shared" si="139"/>
        <v>0</v>
      </c>
      <c r="T164" s="69">
        <f t="shared" si="140"/>
        <v>0</v>
      </c>
      <c r="U164" s="127"/>
      <c r="V164" s="65">
        <v>155</v>
      </c>
      <c r="W164" s="275"/>
      <c r="X164" s="266"/>
      <c r="Y164" s="275"/>
      <c r="Z164" s="68" t="s">
        <v>55</v>
      </c>
      <c r="AA164" s="68">
        <f>AA142-AA159</f>
        <v>0</v>
      </c>
      <c r="AB164" s="68">
        <f t="shared" si="143"/>
        <v>0</v>
      </c>
      <c r="AC164" s="68">
        <f t="shared" si="143"/>
        <v>0</v>
      </c>
      <c r="AD164" s="68">
        <f t="shared" si="143"/>
        <v>0</v>
      </c>
      <c r="AE164" s="68">
        <f t="shared" si="143"/>
        <v>0</v>
      </c>
      <c r="AF164" s="68">
        <f t="shared" si="143"/>
        <v>0</v>
      </c>
      <c r="AG164" s="68">
        <f t="shared" si="143"/>
        <v>0</v>
      </c>
      <c r="AH164" s="68">
        <f t="shared" si="143"/>
        <v>0</v>
      </c>
      <c r="AI164" s="68">
        <f t="shared" si="143"/>
        <v>0</v>
      </c>
    </row>
    <row r="165" spans="1:35" ht="13.9" customHeight="1" x14ac:dyDescent="0.25">
      <c r="A165" s="46">
        <v>156</v>
      </c>
      <c r="B165" s="170" t="s">
        <v>8</v>
      </c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2"/>
      <c r="O165" s="127"/>
      <c r="P165" s="258"/>
      <c r="Q165" s="259"/>
      <c r="R165" s="259"/>
      <c r="S165" s="259"/>
      <c r="T165" s="260"/>
      <c r="U165" s="127"/>
      <c r="V165" s="65">
        <v>156</v>
      </c>
      <c r="W165" s="270" t="s">
        <v>8</v>
      </c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2"/>
    </row>
    <row r="166" spans="1:35" ht="26.25" customHeight="1" x14ac:dyDescent="0.25">
      <c r="A166" s="46">
        <v>157</v>
      </c>
      <c r="B166" s="176"/>
      <c r="C166" s="264" t="s">
        <v>26</v>
      </c>
      <c r="D166" s="176" t="s">
        <v>11</v>
      </c>
      <c r="E166" s="68" t="s">
        <v>3</v>
      </c>
      <c r="F166" s="68">
        <f>SUM(F167:F170)</f>
        <v>3216689.9999999995</v>
      </c>
      <c r="G166" s="68">
        <f t="shared" ref="G166:N166" si="144">SUM(G167:G170)</f>
        <v>359578.6</v>
      </c>
      <c r="H166" s="68">
        <f t="shared" si="144"/>
        <v>251592.70000000004</v>
      </c>
      <c r="I166" s="68">
        <f t="shared" si="144"/>
        <v>350955</v>
      </c>
      <c r="J166" s="113">
        <f t="shared" si="144"/>
        <v>313606.09999999992</v>
      </c>
      <c r="K166" s="68">
        <f t="shared" si="144"/>
        <v>244284.1</v>
      </c>
      <c r="L166" s="68">
        <f t="shared" si="144"/>
        <v>251993.50000000003</v>
      </c>
      <c r="M166" s="68">
        <f t="shared" si="144"/>
        <v>242030</v>
      </c>
      <c r="N166" s="68">
        <f t="shared" si="144"/>
        <v>1202650</v>
      </c>
      <c r="O166" s="127"/>
      <c r="P166" s="69">
        <f t="shared" ref="P166:P190" si="145">AA166-F166</f>
        <v>309754.90000000037</v>
      </c>
      <c r="Q166" s="69">
        <f t="shared" ref="Q166:Q190" si="146">AF166-K166</f>
        <v>90600.9</v>
      </c>
      <c r="R166" s="69">
        <f t="shared" ref="R166:R190" si="147">AG166-L166</f>
        <v>47246.399999999936</v>
      </c>
      <c r="S166" s="69">
        <f t="shared" ref="S166:S190" si="148">AH166-M166</f>
        <v>32257.600000000035</v>
      </c>
      <c r="T166" s="69">
        <f t="shared" ref="T166:T190" si="149">AI166-N166</f>
        <v>139650</v>
      </c>
      <c r="U166" s="127"/>
      <c r="V166" s="65">
        <v>157</v>
      </c>
      <c r="W166" s="261"/>
      <c r="X166" s="264" t="s">
        <v>26</v>
      </c>
      <c r="Y166" s="261" t="s">
        <v>11</v>
      </c>
      <c r="Z166" s="68" t="s">
        <v>3</v>
      </c>
      <c r="AA166" s="68">
        <f>SUM(AA167:AA170)</f>
        <v>3526444.9</v>
      </c>
      <c r="AB166" s="68">
        <f t="shared" ref="AB166:AF166" si="150">SUM(AB167:AB170)</f>
        <v>359578.6</v>
      </c>
      <c r="AC166" s="68">
        <f t="shared" si="150"/>
        <v>251592.70000000004</v>
      </c>
      <c r="AD166" s="68">
        <f t="shared" si="150"/>
        <v>350955</v>
      </c>
      <c r="AE166" s="68">
        <f t="shared" si="150"/>
        <v>313606.09999999992</v>
      </c>
      <c r="AF166" s="113">
        <f t="shared" si="150"/>
        <v>334885</v>
      </c>
      <c r="AG166" s="113">
        <f t="shared" ref="AG166:AI166" si="151">SUM(AG167:AG170)</f>
        <v>299239.89999999997</v>
      </c>
      <c r="AH166" s="113">
        <f t="shared" si="151"/>
        <v>274287.60000000003</v>
      </c>
      <c r="AI166" s="113">
        <f t="shared" si="151"/>
        <v>1342300</v>
      </c>
    </row>
    <row r="167" spans="1:35" ht="27" customHeight="1" x14ac:dyDescent="0.25">
      <c r="A167" s="46">
        <v>158</v>
      </c>
      <c r="B167" s="177"/>
      <c r="C167" s="265"/>
      <c r="D167" s="177"/>
      <c r="E167" s="68" t="s">
        <v>4</v>
      </c>
      <c r="F167" s="68">
        <f>SUM(G167:N167)</f>
        <v>37134.299999999996</v>
      </c>
      <c r="G167" s="68">
        <f t="shared" ref="G167:N170" si="152">G12+G17+G22+G37+G59+G79+G94+G104+G129</f>
        <v>17124.599999999999</v>
      </c>
      <c r="H167" s="68">
        <f t="shared" si="152"/>
        <v>3293.8</v>
      </c>
      <c r="I167" s="68">
        <f t="shared" si="152"/>
        <v>4020.1</v>
      </c>
      <c r="J167" s="68">
        <f t="shared" si="152"/>
        <v>4080.8</v>
      </c>
      <c r="K167" s="68">
        <f t="shared" si="152"/>
        <v>4080.8</v>
      </c>
      <c r="L167" s="68">
        <f t="shared" si="152"/>
        <v>4534.2</v>
      </c>
      <c r="M167" s="68">
        <f t="shared" si="152"/>
        <v>0</v>
      </c>
      <c r="N167" s="68">
        <f t="shared" si="152"/>
        <v>0</v>
      </c>
      <c r="O167" s="127"/>
      <c r="P167" s="69">
        <f t="shared" si="145"/>
        <v>-8615</v>
      </c>
      <c r="Q167" s="69">
        <f t="shared" si="146"/>
        <v>-4080.8</v>
      </c>
      <c r="R167" s="69">
        <f t="shared" si="147"/>
        <v>-4534.2</v>
      </c>
      <c r="S167" s="69">
        <f t="shared" si="148"/>
        <v>0</v>
      </c>
      <c r="T167" s="69">
        <f t="shared" si="149"/>
        <v>0</v>
      </c>
      <c r="U167" s="127"/>
      <c r="V167" s="65">
        <v>158</v>
      </c>
      <c r="W167" s="262"/>
      <c r="X167" s="265"/>
      <c r="Y167" s="262"/>
      <c r="Z167" s="68" t="s">
        <v>4</v>
      </c>
      <c r="AA167" s="68">
        <f>SUM(AB167:AI167)</f>
        <v>28519.299999999996</v>
      </c>
      <c r="AB167" s="68">
        <f t="shared" ref="AB167:AI170" si="153">AB12+AB17+AB22+AB37+AB59+AB79+AB94+AB104+AB129</f>
        <v>17124.599999999999</v>
      </c>
      <c r="AC167" s="68">
        <f t="shared" si="153"/>
        <v>3293.8</v>
      </c>
      <c r="AD167" s="68">
        <f t="shared" si="153"/>
        <v>4020.1</v>
      </c>
      <c r="AE167" s="68">
        <f t="shared" si="153"/>
        <v>4080.8</v>
      </c>
      <c r="AF167" s="113">
        <f>AF12+AF17+AF22+AF37+AF59+AF79+AF94+AF104+AF129+AF48</f>
        <v>0</v>
      </c>
      <c r="AG167" s="113">
        <f t="shared" ref="AG167:AI167" si="154">AG12+AG17+AG22+AG37+AG59+AG79+AG94+AG104+AG129+AG48</f>
        <v>0</v>
      </c>
      <c r="AH167" s="68">
        <f t="shared" si="154"/>
        <v>0</v>
      </c>
      <c r="AI167" s="68">
        <f t="shared" si="154"/>
        <v>0</v>
      </c>
    </row>
    <row r="168" spans="1:35" ht="40.5" customHeight="1" x14ac:dyDescent="0.25">
      <c r="A168" s="46">
        <v>159</v>
      </c>
      <c r="B168" s="177"/>
      <c r="C168" s="265"/>
      <c r="D168" s="177"/>
      <c r="E168" s="68" t="s">
        <v>5</v>
      </c>
      <c r="F168" s="68">
        <f>SUM(G168:N168)</f>
        <v>259416.59999999998</v>
      </c>
      <c r="G168" s="68">
        <f t="shared" si="152"/>
        <v>128038.39999999999</v>
      </c>
      <c r="H168" s="68">
        <f t="shared" si="152"/>
        <v>15773.400000000001</v>
      </c>
      <c r="I168" s="68">
        <f t="shared" si="152"/>
        <v>75230.5</v>
      </c>
      <c r="J168" s="113">
        <f t="shared" si="152"/>
        <v>24629.999999999996</v>
      </c>
      <c r="K168" s="68">
        <f t="shared" si="152"/>
        <v>7506.7999999999993</v>
      </c>
      <c r="L168" s="68">
        <f t="shared" si="152"/>
        <v>8237.5</v>
      </c>
      <c r="M168" s="68">
        <f t="shared" si="152"/>
        <v>0</v>
      </c>
      <c r="N168" s="68">
        <f t="shared" si="152"/>
        <v>0</v>
      </c>
      <c r="O168" s="127"/>
      <c r="P168" s="69" t="s">
        <v>287</v>
      </c>
      <c r="Q168" s="69">
        <f t="shared" si="146"/>
        <v>264.30000000000109</v>
      </c>
      <c r="R168" s="69">
        <f t="shared" si="147"/>
        <v>-228.39999999999964</v>
      </c>
      <c r="S168" s="69">
        <f t="shared" si="148"/>
        <v>8049.7</v>
      </c>
      <c r="T168" s="69">
        <f t="shared" si="149"/>
        <v>0</v>
      </c>
      <c r="U168" s="127"/>
      <c r="V168" s="65">
        <v>159</v>
      </c>
      <c r="W168" s="262"/>
      <c r="X168" s="265"/>
      <c r="Y168" s="262"/>
      <c r="Z168" s="68" t="s">
        <v>5</v>
      </c>
      <c r="AA168" s="68">
        <f>SUM(AB168:AI168)</f>
        <v>267502.2</v>
      </c>
      <c r="AB168" s="68">
        <f t="shared" si="153"/>
        <v>128038.39999999999</v>
      </c>
      <c r="AC168" s="68">
        <f t="shared" si="153"/>
        <v>15773.400000000001</v>
      </c>
      <c r="AD168" s="68">
        <f t="shared" si="153"/>
        <v>75230.5</v>
      </c>
      <c r="AE168" s="68">
        <f t="shared" si="153"/>
        <v>24629.999999999996</v>
      </c>
      <c r="AF168" s="113">
        <f t="shared" ref="AF168:AI170" si="155">AF13+AF18+AF23+AF38+AF60+AF80+AF95+AF105+AF130+AF49</f>
        <v>7771.1</v>
      </c>
      <c r="AG168" s="113">
        <f t="shared" si="155"/>
        <v>8009.1</v>
      </c>
      <c r="AH168" s="113">
        <f t="shared" si="155"/>
        <v>8049.7</v>
      </c>
      <c r="AI168" s="68">
        <f t="shared" si="155"/>
        <v>0</v>
      </c>
    </row>
    <row r="169" spans="1:35" ht="21.75" customHeight="1" x14ac:dyDescent="0.25">
      <c r="A169" s="46">
        <v>160</v>
      </c>
      <c r="B169" s="177"/>
      <c r="C169" s="265"/>
      <c r="D169" s="177"/>
      <c r="E169" s="68" t="s">
        <v>6</v>
      </c>
      <c r="F169" s="68">
        <f>SUM(G169:N169)</f>
        <v>2920139.0999999996</v>
      </c>
      <c r="G169" s="68">
        <f t="shared" si="152"/>
        <v>214415.6</v>
      </c>
      <c r="H169" s="68">
        <f t="shared" si="152"/>
        <v>232525.50000000003</v>
      </c>
      <c r="I169" s="68">
        <f t="shared" si="152"/>
        <v>271704.39999999997</v>
      </c>
      <c r="J169" s="113">
        <f t="shared" si="152"/>
        <v>284895.29999999993</v>
      </c>
      <c r="K169" s="68">
        <f t="shared" si="152"/>
        <v>232696.5</v>
      </c>
      <c r="L169" s="68">
        <f t="shared" si="152"/>
        <v>239221.80000000002</v>
      </c>
      <c r="M169" s="68">
        <f t="shared" si="152"/>
        <v>242030</v>
      </c>
      <c r="N169" s="68">
        <f t="shared" si="152"/>
        <v>1202650</v>
      </c>
      <c r="O169" s="127"/>
      <c r="P169" s="69">
        <f t="shared" si="145"/>
        <v>310284.30000000028</v>
      </c>
      <c r="Q169" s="69">
        <f t="shared" si="146"/>
        <v>94417.400000000023</v>
      </c>
      <c r="R169" s="69">
        <f t="shared" si="147"/>
        <v>52008.999999999971</v>
      </c>
      <c r="S169" s="69">
        <f t="shared" si="148"/>
        <v>24207.900000000023</v>
      </c>
      <c r="T169" s="69">
        <f t="shared" si="149"/>
        <v>139650</v>
      </c>
      <c r="U169" s="127"/>
      <c r="V169" s="65">
        <v>160</v>
      </c>
      <c r="W169" s="262"/>
      <c r="X169" s="265"/>
      <c r="Y169" s="262"/>
      <c r="Z169" s="68" t="s">
        <v>6</v>
      </c>
      <c r="AA169" s="68">
        <f>SUM(AB169:AI169)</f>
        <v>3230423.4</v>
      </c>
      <c r="AB169" s="68">
        <f t="shared" si="153"/>
        <v>214415.6</v>
      </c>
      <c r="AC169" s="68">
        <f t="shared" si="153"/>
        <v>232525.50000000003</v>
      </c>
      <c r="AD169" s="68">
        <f t="shared" si="153"/>
        <v>271704.39999999997</v>
      </c>
      <c r="AE169" s="68">
        <f t="shared" si="153"/>
        <v>284895.29999999993</v>
      </c>
      <c r="AF169" s="113">
        <f t="shared" si="155"/>
        <v>327113.90000000002</v>
      </c>
      <c r="AG169" s="113">
        <f t="shared" si="155"/>
        <v>291230.8</v>
      </c>
      <c r="AH169" s="113">
        <f t="shared" si="155"/>
        <v>266237.90000000002</v>
      </c>
      <c r="AI169" s="113">
        <f t="shared" si="155"/>
        <v>1342300</v>
      </c>
    </row>
    <row r="170" spans="1:35" ht="30.75" customHeight="1" x14ac:dyDescent="0.25">
      <c r="A170" s="46">
        <v>161</v>
      </c>
      <c r="B170" s="185"/>
      <c r="C170" s="266"/>
      <c r="D170" s="185"/>
      <c r="E170" s="68" t="s">
        <v>55</v>
      </c>
      <c r="F170" s="68">
        <f>SUM(G170:N170)</f>
        <v>0</v>
      </c>
      <c r="G170" s="68">
        <f t="shared" si="152"/>
        <v>0</v>
      </c>
      <c r="H170" s="68">
        <f t="shared" si="152"/>
        <v>0</v>
      </c>
      <c r="I170" s="68">
        <f t="shared" si="152"/>
        <v>0</v>
      </c>
      <c r="J170" s="68">
        <f t="shared" si="152"/>
        <v>0</v>
      </c>
      <c r="K170" s="68">
        <f t="shared" si="152"/>
        <v>0</v>
      </c>
      <c r="L170" s="68">
        <f t="shared" si="152"/>
        <v>0</v>
      </c>
      <c r="M170" s="68">
        <f t="shared" si="152"/>
        <v>0</v>
      </c>
      <c r="N170" s="68">
        <f t="shared" si="152"/>
        <v>0</v>
      </c>
      <c r="O170" s="127"/>
      <c r="P170" s="69">
        <f t="shared" si="145"/>
        <v>0</v>
      </c>
      <c r="Q170" s="69">
        <f t="shared" si="146"/>
        <v>0</v>
      </c>
      <c r="R170" s="69">
        <f t="shared" si="147"/>
        <v>0</v>
      </c>
      <c r="S170" s="69">
        <f t="shared" si="148"/>
        <v>0</v>
      </c>
      <c r="T170" s="69">
        <f t="shared" si="149"/>
        <v>0</v>
      </c>
      <c r="U170" s="127"/>
      <c r="V170" s="65">
        <v>161</v>
      </c>
      <c r="W170" s="263"/>
      <c r="X170" s="266"/>
      <c r="Y170" s="263"/>
      <c r="Z170" s="68" t="s">
        <v>55</v>
      </c>
      <c r="AA170" s="68">
        <f>SUM(AB170:AI170)</f>
        <v>0</v>
      </c>
      <c r="AB170" s="68">
        <f t="shared" si="153"/>
        <v>0</v>
      </c>
      <c r="AC170" s="68">
        <f t="shared" si="153"/>
        <v>0</v>
      </c>
      <c r="AD170" s="68">
        <f t="shared" si="153"/>
        <v>0</v>
      </c>
      <c r="AE170" s="68">
        <f t="shared" si="153"/>
        <v>0</v>
      </c>
      <c r="AF170" s="68">
        <f t="shared" si="155"/>
        <v>0</v>
      </c>
      <c r="AG170" s="68">
        <f t="shared" si="153"/>
        <v>0</v>
      </c>
      <c r="AH170" s="68">
        <f t="shared" si="153"/>
        <v>0</v>
      </c>
      <c r="AI170" s="68">
        <f t="shared" si="153"/>
        <v>0</v>
      </c>
    </row>
    <row r="171" spans="1:35" ht="23.25" customHeight="1" x14ac:dyDescent="0.25">
      <c r="A171" s="46">
        <v>162</v>
      </c>
      <c r="B171" s="176"/>
      <c r="C171" s="264" t="s">
        <v>27</v>
      </c>
      <c r="D171" s="176" t="s">
        <v>12</v>
      </c>
      <c r="E171" s="68" t="s">
        <v>3</v>
      </c>
      <c r="F171" s="68">
        <f>SUM(F172:F175)</f>
        <v>33627.199999999997</v>
      </c>
      <c r="G171" s="68">
        <f t="shared" ref="G171:N171" si="156">SUM(G172:G175)</f>
        <v>4152.8</v>
      </c>
      <c r="H171" s="68">
        <f t="shared" si="156"/>
        <v>4992</v>
      </c>
      <c r="I171" s="68">
        <f t="shared" si="156"/>
        <v>3062.4</v>
      </c>
      <c r="J171" s="113">
        <f t="shared" si="156"/>
        <v>100</v>
      </c>
      <c r="K171" s="68">
        <f t="shared" si="156"/>
        <v>2650</v>
      </c>
      <c r="L171" s="68">
        <f t="shared" si="156"/>
        <v>2650</v>
      </c>
      <c r="M171" s="68">
        <f t="shared" si="156"/>
        <v>2670</v>
      </c>
      <c r="N171" s="68">
        <f t="shared" si="156"/>
        <v>13350</v>
      </c>
      <c r="O171" s="127"/>
      <c r="P171" s="69">
        <f t="shared" si="145"/>
        <v>-21020</v>
      </c>
      <c r="Q171" s="69">
        <f t="shared" si="146"/>
        <v>-2600</v>
      </c>
      <c r="R171" s="69">
        <f t="shared" si="147"/>
        <v>-2650</v>
      </c>
      <c r="S171" s="69">
        <f t="shared" si="148"/>
        <v>-2670</v>
      </c>
      <c r="T171" s="69">
        <f t="shared" si="149"/>
        <v>-13100</v>
      </c>
      <c r="U171" s="127"/>
      <c r="V171" s="65">
        <v>162</v>
      </c>
      <c r="W171" s="261"/>
      <c r="X171" s="264" t="s">
        <v>27</v>
      </c>
      <c r="Y171" s="261" t="s">
        <v>12</v>
      </c>
      <c r="Z171" s="68" t="s">
        <v>3</v>
      </c>
      <c r="AA171" s="68">
        <f>SUM(AA172:AA175)</f>
        <v>12607.199999999999</v>
      </c>
      <c r="AB171" s="68">
        <f t="shared" ref="AB171:AI171" si="157">SUM(AB172:AB175)</f>
        <v>4152.8</v>
      </c>
      <c r="AC171" s="68">
        <f t="shared" si="157"/>
        <v>4992</v>
      </c>
      <c r="AD171" s="68">
        <f t="shared" si="157"/>
        <v>3062.4</v>
      </c>
      <c r="AE171" s="68">
        <f t="shared" si="157"/>
        <v>100</v>
      </c>
      <c r="AF171" s="113">
        <f t="shared" si="157"/>
        <v>50</v>
      </c>
      <c r="AG171" s="113">
        <f t="shared" si="157"/>
        <v>0</v>
      </c>
      <c r="AH171" s="113">
        <f t="shared" si="157"/>
        <v>0</v>
      </c>
      <c r="AI171" s="68">
        <f t="shared" si="157"/>
        <v>250</v>
      </c>
    </row>
    <row r="172" spans="1:35" ht="28.5" customHeight="1" x14ac:dyDescent="0.25">
      <c r="A172" s="46">
        <v>163</v>
      </c>
      <c r="B172" s="177"/>
      <c r="C172" s="265"/>
      <c r="D172" s="177"/>
      <c r="E172" s="68" t="s">
        <v>4</v>
      </c>
      <c r="F172" s="68">
        <f>SUM(G172:N172)</f>
        <v>0</v>
      </c>
      <c r="G172" s="68">
        <f t="shared" ref="G172:N175" si="158">G27+G99+G109</f>
        <v>0</v>
      </c>
      <c r="H172" s="68">
        <f t="shared" si="158"/>
        <v>0</v>
      </c>
      <c r="I172" s="68">
        <f t="shared" si="158"/>
        <v>0</v>
      </c>
      <c r="J172" s="68">
        <f t="shared" si="158"/>
        <v>0</v>
      </c>
      <c r="K172" s="68">
        <f t="shared" si="158"/>
        <v>0</v>
      </c>
      <c r="L172" s="68">
        <f t="shared" si="158"/>
        <v>0</v>
      </c>
      <c r="M172" s="68">
        <f t="shared" si="158"/>
        <v>0</v>
      </c>
      <c r="N172" s="68">
        <f t="shared" si="158"/>
        <v>0</v>
      </c>
      <c r="O172" s="127"/>
      <c r="P172" s="69">
        <f t="shared" si="145"/>
        <v>0</v>
      </c>
      <c r="Q172" s="69">
        <f t="shared" si="146"/>
        <v>0</v>
      </c>
      <c r="R172" s="69">
        <f t="shared" si="147"/>
        <v>0</v>
      </c>
      <c r="S172" s="69">
        <f t="shared" si="148"/>
        <v>0</v>
      </c>
      <c r="T172" s="69">
        <f t="shared" si="149"/>
        <v>0</v>
      </c>
      <c r="U172" s="127"/>
      <c r="V172" s="65">
        <v>163</v>
      </c>
      <c r="W172" s="262"/>
      <c r="X172" s="265"/>
      <c r="Y172" s="262"/>
      <c r="Z172" s="68" t="s">
        <v>4</v>
      </c>
      <c r="AA172" s="68">
        <f>SUM(AB172:AI172)</f>
        <v>0</v>
      </c>
      <c r="AB172" s="68">
        <f t="shared" ref="AB172:AI175" si="159">AB27+AB99+AB109</f>
        <v>0</v>
      </c>
      <c r="AC172" s="68">
        <f t="shared" si="159"/>
        <v>0</v>
      </c>
      <c r="AD172" s="68">
        <f t="shared" si="159"/>
        <v>0</v>
      </c>
      <c r="AE172" s="68">
        <f t="shared" si="159"/>
        <v>0</v>
      </c>
      <c r="AF172" s="68">
        <f t="shared" si="159"/>
        <v>0</v>
      </c>
      <c r="AG172" s="68">
        <f t="shared" si="159"/>
        <v>0</v>
      </c>
      <c r="AH172" s="68">
        <f t="shared" si="159"/>
        <v>0</v>
      </c>
      <c r="AI172" s="68">
        <f t="shared" si="159"/>
        <v>0</v>
      </c>
    </row>
    <row r="173" spans="1:35" ht="38.25" customHeight="1" x14ac:dyDescent="0.25">
      <c r="A173" s="46">
        <v>164</v>
      </c>
      <c r="B173" s="177"/>
      <c r="C173" s="265"/>
      <c r="D173" s="177"/>
      <c r="E173" s="68" t="s">
        <v>5</v>
      </c>
      <c r="F173" s="68">
        <f>SUM(G173:N173)</f>
        <v>0</v>
      </c>
      <c r="G173" s="68">
        <f t="shared" si="158"/>
        <v>0</v>
      </c>
      <c r="H173" s="68">
        <f t="shared" si="158"/>
        <v>0</v>
      </c>
      <c r="I173" s="68">
        <f t="shared" si="158"/>
        <v>0</v>
      </c>
      <c r="J173" s="68">
        <f t="shared" si="158"/>
        <v>0</v>
      </c>
      <c r="K173" s="68">
        <f t="shared" si="158"/>
        <v>0</v>
      </c>
      <c r="L173" s="68">
        <f t="shared" si="158"/>
        <v>0</v>
      </c>
      <c r="M173" s="68">
        <f t="shared" si="158"/>
        <v>0</v>
      </c>
      <c r="N173" s="68">
        <f t="shared" si="158"/>
        <v>0</v>
      </c>
      <c r="O173" s="127"/>
      <c r="P173" s="69">
        <f t="shared" si="145"/>
        <v>0</v>
      </c>
      <c r="Q173" s="69">
        <f t="shared" si="146"/>
        <v>0</v>
      </c>
      <c r="R173" s="69">
        <f t="shared" si="147"/>
        <v>0</v>
      </c>
      <c r="S173" s="69">
        <f t="shared" si="148"/>
        <v>0</v>
      </c>
      <c r="T173" s="69">
        <f t="shared" si="149"/>
        <v>0</v>
      </c>
      <c r="U173" s="127"/>
      <c r="V173" s="65">
        <v>164</v>
      </c>
      <c r="W173" s="262"/>
      <c r="X173" s="265"/>
      <c r="Y173" s="262"/>
      <c r="Z173" s="68" t="s">
        <v>5</v>
      </c>
      <c r="AA173" s="68">
        <f>SUM(AB173:AI173)</f>
        <v>0</v>
      </c>
      <c r="AB173" s="68">
        <f t="shared" si="159"/>
        <v>0</v>
      </c>
      <c r="AC173" s="68">
        <f t="shared" si="159"/>
        <v>0</v>
      </c>
      <c r="AD173" s="68">
        <f t="shared" si="159"/>
        <v>0</v>
      </c>
      <c r="AE173" s="68">
        <f t="shared" si="159"/>
        <v>0</v>
      </c>
      <c r="AF173" s="68">
        <f t="shared" si="159"/>
        <v>0</v>
      </c>
      <c r="AG173" s="68">
        <f t="shared" si="159"/>
        <v>0</v>
      </c>
      <c r="AH173" s="68">
        <f t="shared" si="159"/>
        <v>0</v>
      </c>
      <c r="AI173" s="68">
        <f t="shared" si="159"/>
        <v>0</v>
      </c>
    </row>
    <row r="174" spans="1:35" ht="25.5" x14ac:dyDescent="0.25">
      <c r="A174" s="46">
        <v>165</v>
      </c>
      <c r="B174" s="177"/>
      <c r="C174" s="265"/>
      <c r="D174" s="177"/>
      <c r="E174" s="68" t="s">
        <v>6</v>
      </c>
      <c r="F174" s="68">
        <f>SUM(G174:N174)</f>
        <v>33627.199999999997</v>
      </c>
      <c r="G174" s="68">
        <f t="shared" si="158"/>
        <v>4152.8</v>
      </c>
      <c r="H174" s="68">
        <f t="shared" si="158"/>
        <v>4992</v>
      </c>
      <c r="I174" s="68">
        <f>I29+I101+I111</f>
        <v>3062.4</v>
      </c>
      <c r="J174" s="113">
        <f>J29+J66+J101+J111</f>
        <v>100</v>
      </c>
      <c r="K174" s="68">
        <f t="shared" si="158"/>
        <v>2650</v>
      </c>
      <c r="L174" s="68">
        <f t="shared" si="158"/>
        <v>2650</v>
      </c>
      <c r="M174" s="68">
        <f t="shared" si="158"/>
        <v>2670</v>
      </c>
      <c r="N174" s="68">
        <f t="shared" si="158"/>
        <v>13350</v>
      </c>
      <c r="O174" s="127"/>
      <c r="P174" s="69">
        <f t="shared" si="145"/>
        <v>-21020</v>
      </c>
      <c r="Q174" s="69">
        <f t="shared" si="146"/>
        <v>-2600</v>
      </c>
      <c r="R174" s="69">
        <f t="shared" si="147"/>
        <v>-2650</v>
      </c>
      <c r="S174" s="69">
        <f t="shared" si="148"/>
        <v>-2670</v>
      </c>
      <c r="T174" s="69">
        <f t="shared" si="149"/>
        <v>-13100</v>
      </c>
      <c r="U174" s="127"/>
      <c r="V174" s="65">
        <v>165</v>
      </c>
      <c r="W174" s="262"/>
      <c r="X174" s="265"/>
      <c r="Y174" s="262"/>
      <c r="Z174" s="68" t="s">
        <v>6</v>
      </c>
      <c r="AA174" s="68">
        <f>SUM(AB174:AI174)</f>
        <v>12607.199999999999</v>
      </c>
      <c r="AB174" s="68">
        <f t="shared" si="159"/>
        <v>4152.8</v>
      </c>
      <c r="AC174" s="68">
        <f t="shared" si="159"/>
        <v>4992</v>
      </c>
      <c r="AD174" s="68">
        <f>AD29+AD101+AD111</f>
        <v>3062.4</v>
      </c>
      <c r="AE174" s="68">
        <f>AE29+AE66+AE101+AE111</f>
        <v>100</v>
      </c>
      <c r="AF174" s="113">
        <f t="shared" si="159"/>
        <v>50</v>
      </c>
      <c r="AG174" s="113">
        <f t="shared" si="159"/>
        <v>0</v>
      </c>
      <c r="AH174" s="113">
        <f t="shared" si="159"/>
        <v>0</v>
      </c>
      <c r="AI174" s="68">
        <f t="shared" si="159"/>
        <v>250</v>
      </c>
    </row>
    <row r="175" spans="1:35" ht="30.75" customHeight="1" x14ac:dyDescent="0.25">
      <c r="A175" s="46">
        <v>166</v>
      </c>
      <c r="B175" s="177"/>
      <c r="C175" s="266"/>
      <c r="D175" s="177"/>
      <c r="E175" s="68" t="s">
        <v>55</v>
      </c>
      <c r="F175" s="68">
        <f>SUM(G175:N175)</f>
        <v>0</v>
      </c>
      <c r="G175" s="68">
        <f t="shared" si="158"/>
        <v>0</v>
      </c>
      <c r="H175" s="68">
        <f t="shared" si="158"/>
        <v>0</v>
      </c>
      <c r="I175" s="68">
        <f>I30+I102+I112</f>
        <v>0</v>
      </c>
      <c r="J175" s="68">
        <f>J30+J102+J112</f>
        <v>0</v>
      </c>
      <c r="K175" s="68">
        <f t="shared" si="158"/>
        <v>0</v>
      </c>
      <c r="L175" s="68">
        <f t="shared" si="158"/>
        <v>0</v>
      </c>
      <c r="M175" s="68">
        <f t="shared" si="158"/>
        <v>0</v>
      </c>
      <c r="N175" s="68">
        <f t="shared" si="158"/>
        <v>0</v>
      </c>
      <c r="O175" s="127"/>
      <c r="P175" s="69">
        <f t="shared" si="145"/>
        <v>0</v>
      </c>
      <c r="Q175" s="69">
        <f t="shared" si="146"/>
        <v>0</v>
      </c>
      <c r="R175" s="69">
        <f t="shared" si="147"/>
        <v>0</v>
      </c>
      <c r="S175" s="69">
        <f t="shared" si="148"/>
        <v>0</v>
      </c>
      <c r="T175" s="69">
        <f t="shared" si="149"/>
        <v>0</v>
      </c>
      <c r="U175" s="127"/>
      <c r="V175" s="65">
        <v>166</v>
      </c>
      <c r="W175" s="262"/>
      <c r="X175" s="266"/>
      <c r="Y175" s="262"/>
      <c r="Z175" s="68" t="s">
        <v>55</v>
      </c>
      <c r="AA175" s="68">
        <f>SUM(AB175:AI175)</f>
        <v>0</v>
      </c>
      <c r="AB175" s="68">
        <f t="shared" si="159"/>
        <v>0</v>
      </c>
      <c r="AC175" s="68">
        <f t="shared" si="159"/>
        <v>0</v>
      </c>
      <c r="AD175" s="68">
        <f>AD30+AD102+AD112</f>
        <v>0</v>
      </c>
      <c r="AE175" s="68">
        <f>AE30+AE102+AE112</f>
        <v>0</v>
      </c>
      <c r="AF175" s="68">
        <f t="shared" si="159"/>
        <v>0</v>
      </c>
      <c r="AG175" s="68">
        <f t="shared" si="159"/>
        <v>0</v>
      </c>
      <c r="AH175" s="68">
        <f t="shared" si="159"/>
        <v>0</v>
      </c>
      <c r="AI175" s="68">
        <f t="shared" si="159"/>
        <v>0</v>
      </c>
    </row>
    <row r="176" spans="1:35" x14ac:dyDescent="0.25">
      <c r="A176" s="46">
        <v>167</v>
      </c>
      <c r="B176" s="181"/>
      <c r="C176" s="264" t="s">
        <v>28</v>
      </c>
      <c r="D176" s="181" t="s">
        <v>56</v>
      </c>
      <c r="E176" s="68" t="s">
        <v>3</v>
      </c>
      <c r="F176" s="68">
        <f>SUM(F177:F180)</f>
        <v>180</v>
      </c>
      <c r="G176" s="68">
        <f t="shared" ref="G176:N176" si="160">SUM(G177:G180)</f>
        <v>0</v>
      </c>
      <c r="H176" s="68">
        <f t="shared" si="160"/>
        <v>0</v>
      </c>
      <c r="I176" s="68">
        <f t="shared" si="160"/>
        <v>0</v>
      </c>
      <c r="J176" s="68">
        <f t="shared" si="160"/>
        <v>0</v>
      </c>
      <c r="K176" s="68">
        <f t="shared" si="160"/>
        <v>0</v>
      </c>
      <c r="L176" s="68">
        <f t="shared" si="160"/>
        <v>0</v>
      </c>
      <c r="M176" s="68">
        <f t="shared" si="160"/>
        <v>30</v>
      </c>
      <c r="N176" s="68">
        <f t="shared" si="160"/>
        <v>150</v>
      </c>
      <c r="O176" s="127"/>
      <c r="P176" s="69">
        <f t="shared" si="145"/>
        <v>-180</v>
      </c>
      <c r="Q176" s="69">
        <f t="shared" si="146"/>
        <v>0</v>
      </c>
      <c r="R176" s="69">
        <f t="shared" si="147"/>
        <v>0</v>
      </c>
      <c r="S176" s="69">
        <f t="shared" si="148"/>
        <v>-30</v>
      </c>
      <c r="T176" s="69">
        <f t="shared" si="149"/>
        <v>-150</v>
      </c>
      <c r="U176" s="127"/>
      <c r="V176" s="65"/>
      <c r="W176" s="269"/>
      <c r="X176" s="264"/>
      <c r="Y176" s="269"/>
      <c r="Z176" s="68" t="s">
        <v>3</v>
      </c>
      <c r="AA176" s="68"/>
      <c r="AB176" s="68"/>
      <c r="AC176" s="68"/>
      <c r="AD176" s="68"/>
      <c r="AE176" s="68"/>
      <c r="AF176" s="68"/>
      <c r="AG176" s="68"/>
      <c r="AH176" s="68"/>
      <c r="AI176" s="68"/>
    </row>
    <row r="177" spans="1:35" ht="27.75" customHeight="1" x14ac:dyDescent="0.25">
      <c r="A177" s="46">
        <v>168</v>
      </c>
      <c r="B177" s="181"/>
      <c r="C177" s="265"/>
      <c r="D177" s="181"/>
      <c r="E177" s="68" t="s">
        <v>4</v>
      </c>
      <c r="F177" s="68">
        <f>SUM(G177:N177)</f>
        <v>0</v>
      </c>
      <c r="G177" s="68">
        <f t="shared" ref="G177:N180" si="161">G53</f>
        <v>0</v>
      </c>
      <c r="H177" s="68">
        <f t="shared" si="161"/>
        <v>0</v>
      </c>
      <c r="I177" s="68">
        <f t="shared" si="161"/>
        <v>0</v>
      </c>
      <c r="J177" s="68">
        <f t="shared" si="161"/>
        <v>0</v>
      </c>
      <c r="K177" s="68">
        <f t="shared" si="161"/>
        <v>0</v>
      </c>
      <c r="L177" s="68">
        <f t="shared" si="161"/>
        <v>0</v>
      </c>
      <c r="M177" s="68">
        <f t="shared" si="161"/>
        <v>0</v>
      </c>
      <c r="N177" s="68">
        <f t="shared" si="161"/>
        <v>0</v>
      </c>
      <c r="O177" s="127"/>
      <c r="P177" s="69">
        <f t="shared" si="145"/>
        <v>0</v>
      </c>
      <c r="Q177" s="69">
        <f t="shared" si="146"/>
        <v>0</v>
      </c>
      <c r="R177" s="69">
        <f t="shared" si="147"/>
        <v>0</v>
      </c>
      <c r="S177" s="69">
        <f t="shared" si="148"/>
        <v>0</v>
      </c>
      <c r="T177" s="69">
        <f t="shared" si="149"/>
        <v>0</v>
      </c>
      <c r="U177" s="127"/>
      <c r="V177" s="65"/>
      <c r="W177" s="269"/>
      <c r="X177" s="265"/>
      <c r="Y177" s="269"/>
      <c r="Z177" s="68" t="s">
        <v>4</v>
      </c>
      <c r="AA177" s="68"/>
      <c r="AB177" s="68"/>
      <c r="AC177" s="68"/>
      <c r="AD177" s="68"/>
      <c r="AE177" s="68"/>
      <c r="AF177" s="68"/>
      <c r="AG177" s="68"/>
      <c r="AH177" s="68"/>
      <c r="AI177" s="68"/>
    </row>
    <row r="178" spans="1:35" ht="42" customHeight="1" x14ac:dyDescent="0.25">
      <c r="A178" s="46">
        <v>169</v>
      </c>
      <c r="B178" s="181"/>
      <c r="C178" s="265"/>
      <c r="D178" s="181"/>
      <c r="E178" s="68" t="s">
        <v>5</v>
      </c>
      <c r="F178" s="68">
        <f>SUM(G178:N178)</f>
        <v>0</v>
      </c>
      <c r="G178" s="68">
        <f t="shared" si="161"/>
        <v>0</v>
      </c>
      <c r="H178" s="68">
        <f t="shared" si="161"/>
        <v>0</v>
      </c>
      <c r="I178" s="68">
        <f t="shared" si="161"/>
        <v>0</v>
      </c>
      <c r="J178" s="68">
        <f t="shared" si="161"/>
        <v>0</v>
      </c>
      <c r="K178" s="68">
        <f t="shared" si="161"/>
        <v>0</v>
      </c>
      <c r="L178" s="68">
        <f t="shared" si="161"/>
        <v>0</v>
      </c>
      <c r="M178" s="68">
        <f t="shared" si="161"/>
        <v>0</v>
      </c>
      <c r="N178" s="68">
        <f t="shared" si="161"/>
        <v>0</v>
      </c>
      <c r="O178" s="127"/>
      <c r="P178" s="69">
        <f t="shared" si="145"/>
        <v>0</v>
      </c>
      <c r="Q178" s="69">
        <f t="shared" si="146"/>
        <v>0</v>
      </c>
      <c r="R178" s="69">
        <f t="shared" si="147"/>
        <v>0</v>
      </c>
      <c r="S178" s="69">
        <f t="shared" si="148"/>
        <v>0</v>
      </c>
      <c r="T178" s="69">
        <f t="shared" si="149"/>
        <v>0</v>
      </c>
      <c r="U178" s="127"/>
      <c r="V178" s="65"/>
      <c r="W178" s="269"/>
      <c r="X178" s="265"/>
      <c r="Y178" s="269"/>
      <c r="Z178" s="68" t="s">
        <v>5</v>
      </c>
      <c r="AA178" s="68"/>
      <c r="AB178" s="68"/>
      <c r="AC178" s="68"/>
      <c r="AD178" s="68"/>
      <c r="AE178" s="68"/>
      <c r="AF178" s="68"/>
      <c r="AG178" s="68"/>
      <c r="AH178" s="68"/>
      <c r="AI178" s="68"/>
    </row>
    <row r="179" spans="1:35" ht="25.5" x14ac:dyDescent="0.25">
      <c r="A179" s="46">
        <v>170</v>
      </c>
      <c r="B179" s="181"/>
      <c r="C179" s="265"/>
      <c r="D179" s="181"/>
      <c r="E179" s="68" t="s">
        <v>6</v>
      </c>
      <c r="F179" s="68">
        <f>SUM(G179:N179)</f>
        <v>180</v>
      </c>
      <c r="G179" s="68">
        <f t="shared" si="161"/>
        <v>0</v>
      </c>
      <c r="H179" s="68">
        <f t="shared" si="161"/>
        <v>0</v>
      </c>
      <c r="I179" s="68">
        <f t="shared" si="161"/>
        <v>0</v>
      </c>
      <c r="J179" s="68">
        <f t="shared" si="161"/>
        <v>0</v>
      </c>
      <c r="K179" s="68">
        <f t="shared" si="161"/>
        <v>0</v>
      </c>
      <c r="L179" s="68">
        <f t="shared" si="161"/>
        <v>0</v>
      </c>
      <c r="M179" s="68">
        <f t="shared" si="161"/>
        <v>30</v>
      </c>
      <c r="N179" s="68">
        <f t="shared" si="161"/>
        <v>150</v>
      </c>
      <c r="O179" s="127"/>
      <c r="P179" s="69">
        <f t="shared" si="145"/>
        <v>-180</v>
      </c>
      <c r="Q179" s="69">
        <f t="shared" si="146"/>
        <v>0</v>
      </c>
      <c r="R179" s="69">
        <f t="shared" si="147"/>
        <v>0</v>
      </c>
      <c r="S179" s="69">
        <f t="shared" si="148"/>
        <v>-30</v>
      </c>
      <c r="T179" s="69">
        <f t="shared" si="149"/>
        <v>-150</v>
      </c>
      <c r="U179" s="127"/>
      <c r="V179" s="65"/>
      <c r="W179" s="269"/>
      <c r="X179" s="265"/>
      <c r="Y179" s="269"/>
      <c r="Z179" s="68" t="s">
        <v>6</v>
      </c>
      <c r="AA179" s="68"/>
      <c r="AB179" s="68"/>
      <c r="AC179" s="68"/>
      <c r="AD179" s="68"/>
      <c r="AE179" s="68"/>
      <c r="AF179" s="68"/>
      <c r="AG179" s="68"/>
      <c r="AH179" s="68"/>
      <c r="AI179" s="68"/>
    </row>
    <row r="180" spans="1:35" ht="30" customHeight="1" x14ac:dyDescent="0.25">
      <c r="A180" s="46">
        <v>171</v>
      </c>
      <c r="B180" s="181"/>
      <c r="C180" s="266"/>
      <c r="D180" s="181"/>
      <c r="E180" s="68" t="s">
        <v>55</v>
      </c>
      <c r="F180" s="68">
        <f>SUM(G180:N180)</f>
        <v>0</v>
      </c>
      <c r="G180" s="68">
        <f t="shared" si="161"/>
        <v>0</v>
      </c>
      <c r="H180" s="68">
        <f t="shared" si="161"/>
        <v>0</v>
      </c>
      <c r="I180" s="68">
        <f t="shared" si="161"/>
        <v>0</v>
      </c>
      <c r="J180" s="68">
        <f t="shared" si="161"/>
        <v>0</v>
      </c>
      <c r="K180" s="68">
        <f t="shared" si="161"/>
        <v>0</v>
      </c>
      <c r="L180" s="68">
        <f t="shared" si="161"/>
        <v>0</v>
      </c>
      <c r="M180" s="68">
        <f t="shared" si="161"/>
        <v>0</v>
      </c>
      <c r="N180" s="68">
        <f t="shared" si="161"/>
        <v>0</v>
      </c>
      <c r="O180" s="127"/>
      <c r="P180" s="69">
        <f t="shared" si="145"/>
        <v>0</v>
      </c>
      <c r="Q180" s="69">
        <f t="shared" si="146"/>
        <v>0</v>
      </c>
      <c r="R180" s="69">
        <f t="shared" si="147"/>
        <v>0</v>
      </c>
      <c r="S180" s="69">
        <f t="shared" si="148"/>
        <v>0</v>
      </c>
      <c r="T180" s="69">
        <f t="shared" si="149"/>
        <v>0</v>
      </c>
      <c r="U180" s="127"/>
      <c r="V180" s="65"/>
      <c r="W180" s="269"/>
      <c r="X180" s="266"/>
      <c r="Y180" s="269"/>
      <c r="Z180" s="68" t="s">
        <v>55</v>
      </c>
      <c r="AA180" s="68"/>
      <c r="AB180" s="68"/>
      <c r="AC180" s="68"/>
      <c r="AD180" s="68"/>
      <c r="AE180" s="68"/>
      <c r="AF180" s="68"/>
      <c r="AG180" s="68"/>
      <c r="AH180" s="68"/>
      <c r="AI180" s="68"/>
    </row>
    <row r="181" spans="1:35" x14ac:dyDescent="0.25">
      <c r="A181" s="46">
        <v>172</v>
      </c>
      <c r="B181" s="176"/>
      <c r="C181" s="264" t="s">
        <v>29</v>
      </c>
      <c r="D181" s="176" t="s">
        <v>57</v>
      </c>
      <c r="E181" s="68" t="s">
        <v>3</v>
      </c>
      <c r="F181" s="68">
        <f>SUM(F182:F185)</f>
        <v>585.70000000000005</v>
      </c>
      <c r="G181" s="68">
        <f t="shared" ref="G181:N181" si="162">SUM(G182:G185)</f>
        <v>97.1</v>
      </c>
      <c r="H181" s="68">
        <f t="shared" si="162"/>
        <v>97.2</v>
      </c>
      <c r="I181" s="68">
        <f t="shared" si="162"/>
        <v>97.4</v>
      </c>
      <c r="J181" s="68">
        <f t="shared" si="162"/>
        <v>98</v>
      </c>
      <c r="K181" s="68">
        <f t="shared" si="162"/>
        <v>98</v>
      </c>
      <c r="L181" s="68">
        <f t="shared" si="162"/>
        <v>98</v>
      </c>
      <c r="M181" s="68">
        <f t="shared" si="162"/>
        <v>0</v>
      </c>
      <c r="N181" s="68">
        <f t="shared" si="162"/>
        <v>0</v>
      </c>
      <c r="O181" s="127"/>
      <c r="P181" s="69">
        <f t="shared" si="145"/>
        <v>111.69999999999993</v>
      </c>
      <c r="Q181" s="69">
        <f t="shared" si="146"/>
        <v>2.7999999999999972</v>
      </c>
      <c r="R181" s="69">
        <f t="shared" si="147"/>
        <v>5</v>
      </c>
      <c r="S181" s="69">
        <f t="shared" si="148"/>
        <v>103.9</v>
      </c>
      <c r="T181" s="69">
        <f t="shared" si="149"/>
        <v>0</v>
      </c>
      <c r="U181" s="127"/>
      <c r="V181" s="65">
        <v>167</v>
      </c>
      <c r="W181" s="261"/>
      <c r="X181" s="264" t="s">
        <v>28</v>
      </c>
      <c r="Y181" s="261" t="s">
        <v>57</v>
      </c>
      <c r="Z181" s="68" t="s">
        <v>3</v>
      </c>
      <c r="AA181" s="68">
        <f>SUM(AA182:AA185)</f>
        <v>697.4</v>
      </c>
      <c r="AB181" s="68">
        <f t="shared" ref="AB181:AI181" si="163">SUM(AB182:AB185)</f>
        <v>97.1</v>
      </c>
      <c r="AC181" s="68">
        <f t="shared" si="163"/>
        <v>97.2</v>
      </c>
      <c r="AD181" s="68">
        <f t="shared" si="163"/>
        <v>97.4</v>
      </c>
      <c r="AE181" s="68">
        <f t="shared" si="163"/>
        <v>98</v>
      </c>
      <c r="AF181" s="113">
        <f t="shared" si="163"/>
        <v>100.8</v>
      </c>
      <c r="AG181" s="113">
        <f t="shared" si="163"/>
        <v>103</v>
      </c>
      <c r="AH181" s="113">
        <f t="shared" si="163"/>
        <v>103.9</v>
      </c>
      <c r="AI181" s="68">
        <f t="shared" si="163"/>
        <v>0</v>
      </c>
    </row>
    <row r="182" spans="1:35" ht="30" customHeight="1" x14ac:dyDescent="0.25">
      <c r="A182" s="46">
        <v>173</v>
      </c>
      <c r="B182" s="177"/>
      <c r="C182" s="265"/>
      <c r="D182" s="177"/>
      <c r="E182" s="68" t="s">
        <v>4</v>
      </c>
      <c r="F182" s="68">
        <f>SUM(G182:N182)</f>
        <v>0</v>
      </c>
      <c r="G182" s="68">
        <f t="shared" ref="G182:N185" si="164">G84+G119</f>
        <v>0</v>
      </c>
      <c r="H182" s="68">
        <f t="shared" si="164"/>
        <v>0</v>
      </c>
      <c r="I182" s="68">
        <f t="shared" si="164"/>
        <v>0</v>
      </c>
      <c r="J182" s="68">
        <f t="shared" si="164"/>
        <v>0</v>
      </c>
      <c r="K182" s="68">
        <f t="shared" si="164"/>
        <v>0</v>
      </c>
      <c r="L182" s="68">
        <f t="shared" si="164"/>
        <v>0</v>
      </c>
      <c r="M182" s="68">
        <f t="shared" si="164"/>
        <v>0</v>
      </c>
      <c r="N182" s="68">
        <f t="shared" si="164"/>
        <v>0</v>
      </c>
      <c r="O182" s="127"/>
      <c r="P182" s="69">
        <f t="shared" si="145"/>
        <v>0</v>
      </c>
      <c r="Q182" s="69">
        <f t="shared" si="146"/>
        <v>0</v>
      </c>
      <c r="R182" s="69">
        <f t="shared" si="147"/>
        <v>0</v>
      </c>
      <c r="S182" s="69">
        <f t="shared" si="148"/>
        <v>0</v>
      </c>
      <c r="T182" s="69">
        <f t="shared" si="149"/>
        <v>0</v>
      </c>
      <c r="U182" s="127"/>
      <c r="V182" s="65">
        <v>168</v>
      </c>
      <c r="W182" s="262"/>
      <c r="X182" s="265"/>
      <c r="Y182" s="262"/>
      <c r="Z182" s="68" t="s">
        <v>4</v>
      </c>
      <c r="AA182" s="68">
        <f>SUM(AB182:AI182)</f>
        <v>0</v>
      </c>
      <c r="AB182" s="68">
        <f t="shared" ref="AB182:AI185" si="165">AB84+AB119</f>
        <v>0</v>
      </c>
      <c r="AC182" s="68">
        <f t="shared" si="165"/>
        <v>0</v>
      </c>
      <c r="AD182" s="68">
        <f t="shared" si="165"/>
        <v>0</v>
      </c>
      <c r="AE182" s="68">
        <f t="shared" si="165"/>
        <v>0</v>
      </c>
      <c r="AF182" s="68">
        <f t="shared" si="165"/>
        <v>0</v>
      </c>
      <c r="AG182" s="68">
        <f t="shared" si="165"/>
        <v>0</v>
      </c>
      <c r="AH182" s="68">
        <f t="shared" si="165"/>
        <v>0</v>
      </c>
      <c r="AI182" s="68">
        <f t="shared" si="165"/>
        <v>0</v>
      </c>
    </row>
    <row r="183" spans="1:35" ht="40.5" customHeight="1" x14ac:dyDescent="0.25">
      <c r="A183" s="46">
        <v>174</v>
      </c>
      <c r="B183" s="177"/>
      <c r="C183" s="265"/>
      <c r="D183" s="177"/>
      <c r="E183" s="68" t="s">
        <v>5</v>
      </c>
      <c r="F183" s="68">
        <f>SUM(G183:N183)</f>
        <v>585.70000000000005</v>
      </c>
      <c r="G183" s="68">
        <f t="shared" si="164"/>
        <v>97.1</v>
      </c>
      <c r="H183" s="68">
        <f t="shared" si="164"/>
        <v>97.2</v>
      </c>
      <c r="I183" s="68">
        <f t="shared" si="164"/>
        <v>97.4</v>
      </c>
      <c r="J183" s="68">
        <f t="shared" si="164"/>
        <v>98</v>
      </c>
      <c r="K183" s="68">
        <f t="shared" si="164"/>
        <v>98</v>
      </c>
      <c r="L183" s="68">
        <f t="shared" si="164"/>
        <v>98</v>
      </c>
      <c r="M183" s="68">
        <f t="shared" si="164"/>
        <v>0</v>
      </c>
      <c r="N183" s="68">
        <f t="shared" si="164"/>
        <v>0</v>
      </c>
      <c r="O183" s="127"/>
      <c r="P183" s="69">
        <f t="shared" si="145"/>
        <v>111.69999999999993</v>
      </c>
      <c r="Q183" s="69">
        <f t="shared" si="146"/>
        <v>2.7999999999999972</v>
      </c>
      <c r="R183" s="69">
        <f t="shared" si="147"/>
        <v>5</v>
      </c>
      <c r="S183" s="69">
        <f t="shared" si="148"/>
        <v>103.9</v>
      </c>
      <c r="T183" s="69">
        <f t="shared" si="149"/>
        <v>0</v>
      </c>
      <c r="U183" s="127"/>
      <c r="V183" s="65">
        <v>169</v>
      </c>
      <c r="W183" s="262"/>
      <c r="X183" s="265"/>
      <c r="Y183" s="262"/>
      <c r="Z183" s="68" t="s">
        <v>5</v>
      </c>
      <c r="AA183" s="68">
        <f>SUM(AB183:AI183)</f>
        <v>697.4</v>
      </c>
      <c r="AB183" s="68">
        <f t="shared" si="165"/>
        <v>97.1</v>
      </c>
      <c r="AC183" s="68">
        <f t="shared" si="165"/>
        <v>97.2</v>
      </c>
      <c r="AD183" s="68">
        <f t="shared" si="165"/>
        <v>97.4</v>
      </c>
      <c r="AE183" s="68">
        <f t="shared" si="165"/>
        <v>98</v>
      </c>
      <c r="AF183" s="113">
        <f t="shared" si="165"/>
        <v>100.8</v>
      </c>
      <c r="AG183" s="113">
        <f t="shared" si="165"/>
        <v>103</v>
      </c>
      <c r="AH183" s="113">
        <f t="shared" si="165"/>
        <v>103.9</v>
      </c>
      <c r="AI183" s="68">
        <f t="shared" si="165"/>
        <v>0</v>
      </c>
    </row>
    <row r="184" spans="1:35" ht="15.75" customHeight="1" x14ac:dyDescent="0.25">
      <c r="A184" s="46">
        <v>175</v>
      </c>
      <c r="B184" s="177"/>
      <c r="C184" s="265"/>
      <c r="D184" s="177"/>
      <c r="E184" s="68" t="s">
        <v>6</v>
      </c>
      <c r="F184" s="68">
        <f>SUM(G184:N184)</f>
        <v>0</v>
      </c>
      <c r="G184" s="68">
        <f t="shared" si="164"/>
        <v>0</v>
      </c>
      <c r="H184" s="68">
        <f t="shared" si="164"/>
        <v>0</v>
      </c>
      <c r="I184" s="68">
        <f t="shared" si="164"/>
        <v>0</v>
      </c>
      <c r="J184" s="68">
        <f t="shared" si="164"/>
        <v>0</v>
      </c>
      <c r="K184" s="68">
        <f t="shared" si="164"/>
        <v>0</v>
      </c>
      <c r="L184" s="68">
        <f t="shared" si="164"/>
        <v>0</v>
      </c>
      <c r="M184" s="68">
        <f t="shared" si="164"/>
        <v>0</v>
      </c>
      <c r="N184" s="68">
        <f t="shared" si="164"/>
        <v>0</v>
      </c>
      <c r="O184" s="127"/>
      <c r="P184" s="69">
        <f t="shared" si="145"/>
        <v>0</v>
      </c>
      <c r="Q184" s="69">
        <f t="shared" si="146"/>
        <v>0</v>
      </c>
      <c r="R184" s="69">
        <f t="shared" si="147"/>
        <v>0</v>
      </c>
      <c r="S184" s="69">
        <f t="shared" si="148"/>
        <v>0</v>
      </c>
      <c r="T184" s="69">
        <f t="shared" si="149"/>
        <v>0</v>
      </c>
      <c r="U184" s="127"/>
      <c r="V184" s="65">
        <v>170</v>
      </c>
      <c r="W184" s="262"/>
      <c r="X184" s="265"/>
      <c r="Y184" s="262"/>
      <c r="Z184" s="68" t="s">
        <v>6</v>
      </c>
      <c r="AA184" s="68">
        <f>SUM(AB184:AI184)</f>
        <v>0</v>
      </c>
      <c r="AB184" s="68">
        <f t="shared" si="165"/>
        <v>0</v>
      </c>
      <c r="AC184" s="68">
        <f t="shared" si="165"/>
        <v>0</v>
      </c>
      <c r="AD184" s="68">
        <f t="shared" si="165"/>
        <v>0</v>
      </c>
      <c r="AE184" s="68">
        <f t="shared" si="165"/>
        <v>0</v>
      </c>
      <c r="AF184" s="68">
        <f t="shared" si="165"/>
        <v>0</v>
      </c>
      <c r="AG184" s="68">
        <f t="shared" si="165"/>
        <v>0</v>
      </c>
      <c r="AH184" s="68">
        <f t="shared" si="165"/>
        <v>0</v>
      </c>
      <c r="AI184" s="68">
        <f t="shared" si="165"/>
        <v>0</v>
      </c>
    </row>
    <row r="185" spans="1:35" ht="31.5" customHeight="1" x14ac:dyDescent="0.25">
      <c r="A185" s="46">
        <v>176</v>
      </c>
      <c r="B185" s="185"/>
      <c r="C185" s="266"/>
      <c r="D185" s="185"/>
      <c r="E185" s="68" t="s">
        <v>55</v>
      </c>
      <c r="F185" s="68">
        <f>SUM(G185:N185)</f>
        <v>0</v>
      </c>
      <c r="G185" s="68">
        <f t="shared" si="164"/>
        <v>0</v>
      </c>
      <c r="H185" s="68">
        <f t="shared" si="164"/>
        <v>0</v>
      </c>
      <c r="I185" s="68">
        <f t="shared" si="164"/>
        <v>0</v>
      </c>
      <c r="J185" s="68">
        <f t="shared" si="164"/>
        <v>0</v>
      </c>
      <c r="K185" s="68">
        <f t="shared" si="164"/>
        <v>0</v>
      </c>
      <c r="L185" s="68">
        <f t="shared" si="164"/>
        <v>0</v>
      </c>
      <c r="M185" s="68">
        <f t="shared" si="164"/>
        <v>0</v>
      </c>
      <c r="N185" s="68">
        <f t="shared" si="164"/>
        <v>0</v>
      </c>
      <c r="O185" s="127"/>
      <c r="P185" s="69">
        <f t="shared" si="145"/>
        <v>0</v>
      </c>
      <c r="Q185" s="69">
        <f t="shared" si="146"/>
        <v>0</v>
      </c>
      <c r="R185" s="69">
        <f t="shared" si="147"/>
        <v>0</v>
      </c>
      <c r="S185" s="69">
        <f t="shared" si="148"/>
        <v>0</v>
      </c>
      <c r="T185" s="69">
        <f t="shared" si="149"/>
        <v>0</v>
      </c>
      <c r="U185" s="127"/>
      <c r="V185" s="65">
        <v>171</v>
      </c>
      <c r="W185" s="263"/>
      <c r="X185" s="266"/>
      <c r="Y185" s="263"/>
      <c r="Z185" s="68" t="s">
        <v>55</v>
      </c>
      <c r="AA185" s="68">
        <f>SUM(AB185:AI185)</f>
        <v>0</v>
      </c>
      <c r="AB185" s="68">
        <f t="shared" si="165"/>
        <v>0</v>
      </c>
      <c r="AC185" s="68">
        <f t="shared" si="165"/>
        <v>0</v>
      </c>
      <c r="AD185" s="68">
        <f t="shared" si="165"/>
        <v>0</v>
      </c>
      <c r="AE185" s="68">
        <f t="shared" si="165"/>
        <v>0</v>
      </c>
      <c r="AF185" s="68">
        <f t="shared" si="165"/>
        <v>0</v>
      </c>
      <c r="AG185" s="68">
        <f t="shared" si="165"/>
        <v>0</v>
      </c>
      <c r="AH185" s="68">
        <f t="shared" si="165"/>
        <v>0</v>
      </c>
      <c r="AI185" s="68">
        <f t="shared" si="165"/>
        <v>0</v>
      </c>
    </row>
    <row r="186" spans="1:35" x14ac:dyDescent="0.25">
      <c r="A186" s="46">
        <v>177</v>
      </c>
      <c r="B186" s="176"/>
      <c r="C186" s="264" t="s">
        <v>30</v>
      </c>
      <c r="D186" s="176" t="s">
        <v>58</v>
      </c>
      <c r="E186" s="68" t="s">
        <v>3</v>
      </c>
      <c r="F186" s="68">
        <f>SUM(F187:F190)</f>
        <v>8927.2000000000007</v>
      </c>
      <c r="G186" s="68">
        <f t="shared" ref="G186:N186" si="166">SUM(G187:G190)</f>
        <v>1821.2</v>
      </c>
      <c r="H186" s="68">
        <f t="shared" si="166"/>
        <v>1821.2</v>
      </c>
      <c r="I186" s="68">
        <f t="shared" si="166"/>
        <v>1321.2</v>
      </c>
      <c r="J186" s="68">
        <f t="shared" si="166"/>
        <v>1321.2</v>
      </c>
      <c r="K186" s="68">
        <f t="shared" si="166"/>
        <v>1321.2</v>
      </c>
      <c r="L186" s="68">
        <f t="shared" si="166"/>
        <v>1321.2</v>
      </c>
      <c r="M186" s="68">
        <f t="shared" si="166"/>
        <v>0</v>
      </c>
      <c r="N186" s="68">
        <f t="shared" si="166"/>
        <v>0</v>
      </c>
      <c r="O186" s="127"/>
      <c r="P186" s="69">
        <f t="shared" si="145"/>
        <v>1321.2000000000007</v>
      </c>
      <c r="Q186" s="69">
        <f t="shared" si="146"/>
        <v>0</v>
      </c>
      <c r="R186" s="69">
        <f t="shared" si="147"/>
        <v>0</v>
      </c>
      <c r="S186" s="69">
        <f t="shared" si="148"/>
        <v>1321.2</v>
      </c>
      <c r="T186" s="69">
        <f t="shared" si="149"/>
        <v>0</v>
      </c>
      <c r="U186" s="127"/>
      <c r="V186" s="65">
        <v>172</v>
      </c>
      <c r="W186" s="261"/>
      <c r="X186" s="264" t="s">
        <v>29</v>
      </c>
      <c r="Y186" s="261" t="s">
        <v>58</v>
      </c>
      <c r="Z186" s="68" t="s">
        <v>3</v>
      </c>
      <c r="AA186" s="68">
        <f>SUM(AA187:AA190)</f>
        <v>10248.400000000001</v>
      </c>
      <c r="AB186" s="68">
        <f t="shared" ref="AB186:AI186" si="167">SUM(AB187:AB190)</f>
        <v>1821.2</v>
      </c>
      <c r="AC186" s="68">
        <f t="shared" si="167"/>
        <v>1821.2</v>
      </c>
      <c r="AD186" s="68">
        <f t="shared" si="167"/>
        <v>1321.2</v>
      </c>
      <c r="AE186" s="68">
        <f t="shared" si="167"/>
        <v>1321.2</v>
      </c>
      <c r="AF186" s="68">
        <f t="shared" si="167"/>
        <v>1321.2</v>
      </c>
      <c r="AG186" s="68">
        <f t="shared" si="167"/>
        <v>1321.2</v>
      </c>
      <c r="AH186" s="113">
        <f t="shared" si="167"/>
        <v>1321.2</v>
      </c>
      <c r="AI186" s="68">
        <f t="shared" si="167"/>
        <v>0</v>
      </c>
    </row>
    <row r="187" spans="1:35" ht="29.25" customHeight="1" x14ac:dyDescent="0.25">
      <c r="A187" s="46">
        <v>178</v>
      </c>
      <c r="B187" s="177"/>
      <c r="C187" s="265"/>
      <c r="D187" s="177"/>
      <c r="E187" s="68" t="s">
        <v>4</v>
      </c>
      <c r="F187" s="68">
        <f>SUM(G187:N187)</f>
        <v>0</v>
      </c>
      <c r="G187" s="68">
        <f>G69+G114</f>
        <v>0</v>
      </c>
      <c r="H187" s="68">
        <f t="shared" ref="H187:N190" si="168">H69+H114</f>
        <v>0</v>
      </c>
      <c r="I187" s="68">
        <f t="shared" si="168"/>
        <v>0</v>
      </c>
      <c r="J187" s="68">
        <f t="shared" si="168"/>
        <v>0</v>
      </c>
      <c r="K187" s="68">
        <f t="shared" si="168"/>
        <v>0</v>
      </c>
      <c r="L187" s="68">
        <f t="shared" si="168"/>
        <v>0</v>
      </c>
      <c r="M187" s="68">
        <f t="shared" si="168"/>
        <v>0</v>
      </c>
      <c r="N187" s="68">
        <f t="shared" si="168"/>
        <v>0</v>
      </c>
      <c r="O187" s="127"/>
      <c r="P187" s="69">
        <f t="shared" si="145"/>
        <v>0</v>
      </c>
      <c r="Q187" s="69">
        <f t="shared" si="146"/>
        <v>0</v>
      </c>
      <c r="R187" s="69">
        <f t="shared" si="147"/>
        <v>0</v>
      </c>
      <c r="S187" s="69">
        <f t="shared" si="148"/>
        <v>0</v>
      </c>
      <c r="T187" s="69">
        <f t="shared" si="149"/>
        <v>0</v>
      </c>
      <c r="U187" s="127"/>
      <c r="V187" s="65">
        <v>173</v>
      </c>
      <c r="W187" s="262"/>
      <c r="X187" s="265"/>
      <c r="Y187" s="262"/>
      <c r="Z187" s="68" t="s">
        <v>4</v>
      </c>
      <c r="AA187" s="68">
        <f>SUM(AB187:AI187)</f>
        <v>0</v>
      </c>
      <c r="AB187" s="68">
        <f>AB69+AB114</f>
        <v>0</v>
      </c>
      <c r="AC187" s="68">
        <f t="shared" ref="AC187:AI190" si="169">AC69+AC114</f>
        <v>0</v>
      </c>
      <c r="AD187" s="68">
        <f t="shared" si="169"/>
        <v>0</v>
      </c>
      <c r="AE187" s="68">
        <f t="shared" si="169"/>
        <v>0</v>
      </c>
      <c r="AF187" s="68">
        <f t="shared" si="169"/>
        <v>0</v>
      </c>
      <c r="AG187" s="68">
        <f t="shared" si="169"/>
        <v>0</v>
      </c>
      <c r="AH187" s="68">
        <f t="shared" si="169"/>
        <v>0</v>
      </c>
      <c r="AI187" s="68">
        <f t="shared" si="169"/>
        <v>0</v>
      </c>
    </row>
    <row r="188" spans="1:35" ht="41.25" customHeight="1" x14ac:dyDescent="0.25">
      <c r="A188" s="46">
        <v>179</v>
      </c>
      <c r="B188" s="177"/>
      <c r="C188" s="265"/>
      <c r="D188" s="177"/>
      <c r="E188" s="68" t="s">
        <v>5</v>
      </c>
      <c r="F188" s="68">
        <f>SUM(G188:N188)</f>
        <v>8427.2000000000007</v>
      </c>
      <c r="G188" s="68">
        <f t="shared" ref="G188:N190" si="170">G70+G115</f>
        <v>1821.2</v>
      </c>
      <c r="H188" s="68">
        <f t="shared" si="168"/>
        <v>1321.2</v>
      </c>
      <c r="I188" s="68">
        <f t="shared" si="170"/>
        <v>1321.2</v>
      </c>
      <c r="J188" s="68">
        <f t="shared" si="168"/>
        <v>1321.2</v>
      </c>
      <c r="K188" s="68">
        <f t="shared" si="170"/>
        <v>1321.2</v>
      </c>
      <c r="L188" s="68">
        <f t="shared" si="170"/>
        <v>1321.2</v>
      </c>
      <c r="M188" s="68">
        <f t="shared" si="170"/>
        <v>0</v>
      </c>
      <c r="N188" s="68">
        <f t="shared" si="170"/>
        <v>0</v>
      </c>
      <c r="O188" s="127"/>
      <c r="P188" s="69">
        <f t="shared" si="145"/>
        <v>1321.2000000000007</v>
      </c>
      <c r="Q188" s="69">
        <f t="shared" si="146"/>
        <v>0</v>
      </c>
      <c r="R188" s="69">
        <f t="shared" si="147"/>
        <v>0</v>
      </c>
      <c r="S188" s="69">
        <f t="shared" si="148"/>
        <v>1321.2</v>
      </c>
      <c r="T188" s="69">
        <f t="shared" si="149"/>
        <v>0</v>
      </c>
      <c r="U188" s="127"/>
      <c r="V188" s="65">
        <v>174</v>
      </c>
      <c r="W188" s="262"/>
      <c r="X188" s="265"/>
      <c r="Y188" s="262"/>
      <c r="Z188" s="68" t="s">
        <v>5</v>
      </c>
      <c r="AA188" s="68">
        <f>SUM(AB188:AI188)</f>
        <v>9748.4000000000015</v>
      </c>
      <c r="AB188" s="68">
        <f t="shared" ref="AB188:AI190" si="171">AB70+AB115</f>
        <v>1821.2</v>
      </c>
      <c r="AC188" s="68">
        <f t="shared" si="169"/>
        <v>1321.2</v>
      </c>
      <c r="AD188" s="68">
        <f t="shared" si="171"/>
        <v>1321.2</v>
      </c>
      <c r="AE188" s="68">
        <f t="shared" si="171"/>
        <v>1321.2</v>
      </c>
      <c r="AF188" s="68">
        <f t="shared" si="171"/>
        <v>1321.2</v>
      </c>
      <c r="AG188" s="68">
        <f t="shared" si="171"/>
        <v>1321.2</v>
      </c>
      <c r="AH188" s="113">
        <f t="shared" si="171"/>
        <v>1321.2</v>
      </c>
      <c r="AI188" s="68">
        <f t="shared" si="171"/>
        <v>0</v>
      </c>
    </row>
    <row r="189" spans="1:35" ht="15.75" customHeight="1" x14ac:dyDescent="0.25">
      <c r="A189" s="46">
        <v>180</v>
      </c>
      <c r="B189" s="177"/>
      <c r="C189" s="265"/>
      <c r="D189" s="177"/>
      <c r="E189" s="68" t="s">
        <v>6</v>
      </c>
      <c r="F189" s="68">
        <f>SUM(G189:N189)</f>
        <v>500</v>
      </c>
      <c r="G189" s="68">
        <f t="shared" si="170"/>
        <v>0</v>
      </c>
      <c r="H189" s="68">
        <f t="shared" si="168"/>
        <v>500</v>
      </c>
      <c r="I189" s="68">
        <f t="shared" si="170"/>
        <v>0</v>
      </c>
      <c r="J189" s="68">
        <f t="shared" si="168"/>
        <v>0</v>
      </c>
      <c r="K189" s="68">
        <f t="shared" si="170"/>
        <v>0</v>
      </c>
      <c r="L189" s="68">
        <f t="shared" si="170"/>
        <v>0</v>
      </c>
      <c r="M189" s="68">
        <f t="shared" si="170"/>
        <v>0</v>
      </c>
      <c r="N189" s="68">
        <f t="shared" si="170"/>
        <v>0</v>
      </c>
      <c r="O189" s="127"/>
      <c r="P189" s="69">
        <f t="shared" si="145"/>
        <v>0</v>
      </c>
      <c r="Q189" s="69">
        <f t="shared" si="146"/>
        <v>0</v>
      </c>
      <c r="R189" s="69">
        <f t="shared" si="147"/>
        <v>0</v>
      </c>
      <c r="S189" s="69">
        <f t="shared" si="148"/>
        <v>0</v>
      </c>
      <c r="T189" s="69">
        <f t="shared" si="149"/>
        <v>0</v>
      </c>
      <c r="U189" s="127"/>
      <c r="V189" s="65">
        <v>175</v>
      </c>
      <c r="W189" s="262"/>
      <c r="X189" s="265"/>
      <c r="Y189" s="262"/>
      <c r="Z189" s="68" t="s">
        <v>6</v>
      </c>
      <c r="AA189" s="68">
        <f>SUM(AB189:AI189)</f>
        <v>500</v>
      </c>
      <c r="AB189" s="68">
        <f t="shared" si="171"/>
        <v>0</v>
      </c>
      <c r="AC189" s="68">
        <f t="shared" si="169"/>
        <v>500</v>
      </c>
      <c r="AD189" s="68">
        <f t="shared" si="171"/>
        <v>0</v>
      </c>
      <c r="AE189" s="68">
        <f t="shared" si="171"/>
        <v>0</v>
      </c>
      <c r="AF189" s="68">
        <f t="shared" si="171"/>
        <v>0</v>
      </c>
      <c r="AG189" s="68">
        <f t="shared" si="171"/>
        <v>0</v>
      </c>
      <c r="AH189" s="68">
        <f t="shared" si="171"/>
        <v>0</v>
      </c>
      <c r="AI189" s="68">
        <f t="shared" si="171"/>
        <v>0</v>
      </c>
    </row>
    <row r="190" spans="1:35" ht="30" customHeight="1" x14ac:dyDescent="0.25">
      <c r="A190" s="46">
        <v>181</v>
      </c>
      <c r="B190" s="185"/>
      <c r="C190" s="266"/>
      <c r="D190" s="185"/>
      <c r="E190" s="68" t="s">
        <v>55</v>
      </c>
      <c r="F190" s="68">
        <f>SUM(G190:N190)</f>
        <v>0</v>
      </c>
      <c r="G190" s="68">
        <f t="shared" si="170"/>
        <v>0</v>
      </c>
      <c r="H190" s="68">
        <f t="shared" si="168"/>
        <v>0</v>
      </c>
      <c r="I190" s="68">
        <f t="shared" si="170"/>
        <v>0</v>
      </c>
      <c r="J190" s="68">
        <f t="shared" si="168"/>
        <v>0</v>
      </c>
      <c r="K190" s="68">
        <f t="shared" si="170"/>
        <v>0</v>
      </c>
      <c r="L190" s="68">
        <f t="shared" si="170"/>
        <v>0</v>
      </c>
      <c r="M190" s="68">
        <f t="shared" si="170"/>
        <v>0</v>
      </c>
      <c r="N190" s="68">
        <f t="shared" si="170"/>
        <v>0</v>
      </c>
      <c r="O190" s="127"/>
      <c r="P190" s="69">
        <f t="shared" si="145"/>
        <v>0</v>
      </c>
      <c r="Q190" s="69">
        <f t="shared" si="146"/>
        <v>0</v>
      </c>
      <c r="R190" s="69">
        <f t="shared" si="147"/>
        <v>0</v>
      </c>
      <c r="S190" s="69">
        <f t="shared" si="148"/>
        <v>0</v>
      </c>
      <c r="T190" s="69">
        <f t="shared" si="149"/>
        <v>0</v>
      </c>
      <c r="U190" s="127"/>
      <c r="V190" s="65">
        <v>176</v>
      </c>
      <c r="W190" s="263"/>
      <c r="X190" s="266"/>
      <c r="Y190" s="263"/>
      <c r="Z190" s="68" t="s">
        <v>55</v>
      </c>
      <c r="AA190" s="68">
        <f>SUM(AB190:AI190)</f>
        <v>0</v>
      </c>
      <c r="AB190" s="68">
        <f t="shared" si="171"/>
        <v>0</v>
      </c>
      <c r="AC190" s="68">
        <f t="shared" si="169"/>
        <v>0</v>
      </c>
      <c r="AD190" s="68">
        <f t="shared" si="171"/>
        <v>0</v>
      </c>
      <c r="AE190" s="68">
        <f t="shared" si="171"/>
        <v>0</v>
      </c>
      <c r="AF190" s="68">
        <f t="shared" si="171"/>
        <v>0</v>
      </c>
      <c r="AG190" s="68">
        <f t="shared" si="171"/>
        <v>0</v>
      </c>
      <c r="AH190" s="68">
        <f t="shared" si="171"/>
        <v>0</v>
      </c>
      <c r="AI190" s="68">
        <f t="shared" si="171"/>
        <v>0</v>
      </c>
    </row>
    <row r="191" spans="1:35" x14ac:dyDescent="0.25">
      <c r="B191" s="8"/>
      <c r="C191" s="123"/>
      <c r="D191" s="8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</row>
    <row r="192" spans="1:35" x14ac:dyDescent="0.25">
      <c r="B192" s="8"/>
      <c r="C192" s="123"/>
      <c r="D192" s="8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</row>
    <row r="193" spans="2:14" x14ac:dyDescent="0.25">
      <c r="B193" s="4"/>
      <c r="D193" s="6"/>
    </row>
    <row r="194" spans="2:14" x14ac:dyDescent="0.25">
      <c r="B194" s="8"/>
      <c r="C194" s="123"/>
      <c r="D194" s="8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</row>
    <row r="195" spans="2:14" x14ac:dyDescent="0.25">
      <c r="B195" s="8"/>
      <c r="C195" s="123"/>
      <c r="D195" s="8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</row>
    <row r="196" spans="2:14" x14ac:dyDescent="0.25">
      <c r="B196" s="8"/>
      <c r="C196" s="123"/>
      <c r="D196" s="8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</row>
    <row r="197" spans="2:14" x14ac:dyDescent="0.25">
      <c r="B197" s="8"/>
      <c r="C197" s="123"/>
      <c r="D197" s="8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</row>
    <row r="198" spans="2:14" x14ac:dyDescent="0.25">
      <c r="B198" s="8"/>
      <c r="C198" s="123"/>
      <c r="D198" s="8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</row>
    <row r="199" spans="2:14" x14ac:dyDescent="0.25">
      <c r="B199" s="8"/>
      <c r="C199" s="123"/>
      <c r="D199" s="8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</row>
    <row r="200" spans="2:14" x14ac:dyDescent="0.25">
      <c r="B200" s="8"/>
      <c r="C200" s="123"/>
      <c r="D200" s="8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</row>
    <row r="201" spans="2:14" x14ac:dyDescent="0.25">
      <c r="B201" s="8"/>
      <c r="C201" s="123"/>
      <c r="D201" s="8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</row>
    <row r="202" spans="2:14" x14ac:dyDescent="0.25">
      <c r="B202" s="8"/>
      <c r="C202" s="123"/>
      <c r="D202" s="8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</row>
    <row r="203" spans="2:14" x14ac:dyDescent="0.25">
      <c r="B203" s="8"/>
      <c r="C203" s="123"/>
      <c r="D203" s="8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</row>
    <row r="204" spans="2:14" x14ac:dyDescent="0.25">
      <c r="B204" s="8"/>
      <c r="C204" s="123"/>
      <c r="D204" s="8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</row>
    <row r="205" spans="2:14" x14ac:dyDescent="0.25">
      <c r="B205" s="8"/>
      <c r="C205" s="123"/>
      <c r="D205" s="8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</row>
    <row r="206" spans="2:14" x14ac:dyDescent="0.25">
      <c r="B206" s="8"/>
      <c r="C206" s="123"/>
      <c r="D206" s="8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</row>
    <row r="207" spans="2:14" x14ac:dyDescent="0.25">
      <c r="B207" s="8"/>
      <c r="C207" s="123"/>
      <c r="D207" s="8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</row>
    <row r="208" spans="2:14" x14ac:dyDescent="0.25">
      <c r="B208" s="8"/>
      <c r="C208" s="123"/>
      <c r="D208" s="8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</row>
    <row r="209" spans="2:14" x14ac:dyDescent="0.25">
      <c r="B209" s="8"/>
      <c r="C209" s="123"/>
      <c r="D209" s="8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</row>
    <row r="210" spans="2:14" x14ac:dyDescent="0.25">
      <c r="B210" s="8"/>
      <c r="C210" s="123"/>
      <c r="D210" s="8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</row>
    <row r="211" spans="2:14" x14ac:dyDescent="0.25">
      <c r="B211" s="8"/>
      <c r="C211" s="123"/>
      <c r="D211" s="8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</row>
    <row r="212" spans="2:14" x14ac:dyDescent="0.25">
      <c r="B212" s="8"/>
      <c r="C212" s="123"/>
      <c r="D212" s="8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</row>
    <row r="213" spans="2:14" x14ac:dyDescent="0.25">
      <c r="B213" s="8"/>
      <c r="C213" s="123"/>
      <c r="D213" s="8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</row>
    <row r="214" spans="2:14" x14ac:dyDescent="0.25">
      <c r="B214" s="8"/>
      <c r="C214" s="123"/>
      <c r="D214" s="8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</row>
    <row r="215" spans="2:14" x14ac:dyDescent="0.25">
      <c r="B215" s="8"/>
      <c r="C215" s="123"/>
      <c r="D215" s="8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</row>
    <row r="216" spans="2:14" x14ac:dyDescent="0.25">
      <c r="B216" s="8"/>
      <c r="C216" s="123"/>
      <c r="D216" s="8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</row>
    <row r="217" spans="2:14" x14ac:dyDescent="0.25">
      <c r="B217" s="8"/>
      <c r="C217" s="123"/>
      <c r="D217" s="8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</row>
    <row r="218" spans="2:14" x14ac:dyDescent="0.25">
      <c r="B218" s="8"/>
      <c r="C218" s="123"/>
      <c r="D218" s="8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</row>
    <row r="219" spans="2:14" x14ac:dyDescent="0.25">
      <c r="B219" s="8"/>
      <c r="C219" s="123"/>
      <c r="D219" s="8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</row>
    <row r="220" spans="2:14" x14ac:dyDescent="0.25">
      <c r="B220" s="8"/>
      <c r="C220" s="123"/>
      <c r="D220" s="8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</row>
    <row r="221" spans="2:14" x14ac:dyDescent="0.25">
      <c r="B221" s="8"/>
      <c r="C221" s="123"/>
      <c r="D221" s="8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</row>
    <row r="222" spans="2:14" x14ac:dyDescent="0.25">
      <c r="B222" s="8"/>
      <c r="C222" s="123"/>
      <c r="D222" s="8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</row>
    <row r="223" spans="2:14" x14ac:dyDescent="0.25">
      <c r="B223" s="8"/>
      <c r="C223" s="123"/>
      <c r="D223" s="8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</row>
    <row r="224" spans="2:14" x14ac:dyDescent="0.25">
      <c r="B224" s="8"/>
      <c r="C224" s="123"/>
      <c r="D224" s="8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</row>
    <row r="225" spans="2:14" x14ac:dyDescent="0.25">
      <c r="B225" s="8"/>
      <c r="C225" s="123"/>
      <c r="D225" s="8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</row>
    <row r="226" spans="2:14" x14ac:dyDescent="0.25">
      <c r="B226" s="8"/>
      <c r="C226" s="123"/>
      <c r="D226" s="8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</row>
    <row r="227" spans="2:14" x14ac:dyDescent="0.25">
      <c r="B227" s="8"/>
      <c r="C227" s="123"/>
      <c r="D227" s="8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</row>
    <row r="228" spans="2:14" x14ac:dyDescent="0.25">
      <c r="B228" s="8"/>
      <c r="C228" s="123"/>
      <c r="D228" s="8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</row>
    <row r="229" spans="2:14" x14ac:dyDescent="0.25">
      <c r="B229" s="8"/>
      <c r="C229" s="123"/>
      <c r="D229" s="8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</row>
    <row r="230" spans="2:14" x14ac:dyDescent="0.25">
      <c r="B230" s="8"/>
      <c r="C230" s="123"/>
      <c r="D230" s="8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</row>
    <row r="231" spans="2:14" x14ac:dyDescent="0.25">
      <c r="B231" s="8"/>
      <c r="C231" s="123"/>
      <c r="D231" s="8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</row>
    <row r="232" spans="2:14" x14ac:dyDescent="0.25">
      <c r="B232" s="8"/>
      <c r="C232" s="123"/>
      <c r="D232" s="8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</row>
    <row r="233" spans="2:14" x14ac:dyDescent="0.25">
      <c r="B233" s="8"/>
      <c r="C233" s="123"/>
      <c r="D233" s="8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</row>
    <row r="234" spans="2:14" x14ac:dyDescent="0.25">
      <c r="B234" s="8"/>
      <c r="C234" s="123"/>
      <c r="D234" s="8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</row>
    <row r="235" spans="2:14" x14ac:dyDescent="0.25">
      <c r="B235" s="8"/>
      <c r="C235" s="123"/>
      <c r="D235" s="8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</row>
    <row r="236" spans="2:14" x14ac:dyDescent="0.25">
      <c r="B236" s="8"/>
      <c r="C236" s="123"/>
      <c r="D236" s="8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</row>
    <row r="237" spans="2:14" x14ac:dyDescent="0.25">
      <c r="B237" s="8"/>
      <c r="C237" s="123"/>
      <c r="D237" s="8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</row>
    <row r="238" spans="2:14" x14ac:dyDescent="0.25">
      <c r="B238" s="8"/>
      <c r="C238" s="123"/>
      <c r="D238" s="8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</row>
    <row r="239" spans="2:14" x14ac:dyDescent="0.25">
      <c r="B239" s="8"/>
      <c r="C239" s="123"/>
      <c r="D239" s="8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</row>
    <row r="240" spans="2:14" x14ac:dyDescent="0.25">
      <c r="B240" s="8"/>
      <c r="C240" s="123"/>
      <c r="D240" s="8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</row>
    <row r="241" spans="2:14" x14ac:dyDescent="0.25">
      <c r="B241" s="8"/>
      <c r="C241" s="123"/>
      <c r="D241" s="8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</row>
    <row r="242" spans="2:14" x14ac:dyDescent="0.25">
      <c r="B242" s="8"/>
      <c r="C242" s="123"/>
      <c r="D242" s="8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</row>
    <row r="243" spans="2:14" x14ac:dyDescent="0.25">
      <c r="B243" s="8"/>
      <c r="C243" s="123"/>
      <c r="D243" s="8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</row>
    <row r="244" spans="2:14" x14ac:dyDescent="0.25">
      <c r="B244" s="8"/>
      <c r="C244" s="123"/>
      <c r="D244" s="8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</row>
    <row r="245" spans="2:14" x14ac:dyDescent="0.25">
      <c r="B245" s="8"/>
      <c r="C245" s="123"/>
      <c r="D245" s="8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</row>
    <row r="246" spans="2:14" x14ac:dyDescent="0.25">
      <c r="B246" s="8"/>
      <c r="C246" s="123"/>
      <c r="D246" s="8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</row>
    <row r="247" spans="2:14" x14ac:dyDescent="0.25">
      <c r="B247" s="8"/>
      <c r="C247" s="123"/>
      <c r="D247" s="8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</row>
    <row r="248" spans="2:14" x14ac:dyDescent="0.25">
      <c r="B248" s="8"/>
      <c r="C248" s="123"/>
      <c r="D248" s="8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</row>
    <row r="249" spans="2:14" x14ac:dyDescent="0.25">
      <c r="B249" s="8"/>
      <c r="C249" s="123"/>
      <c r="D249" s="8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</row>
    <row r="250" spans="2:14" x14ac:dyDescent="0.25">
      <c r="B250" s="8"/>
      <c r="C250" s="123"/>
      <c r="D250" s="8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</row>
    <row r="251" spans="2:14" x14ac:dyDescent="0.25">
      <c r="B251" s="8"/>
      <c r="C251" s="123"/>
      <c r="D251" s="8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</row>
    <row r="252" spans="2:14" x14ac:dyDescent="0.25">
      <c r="B252" s="8"/>
      <c r="C252" s="123"/>
      <c r="D252" s="8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</row>
    <row r="253" spans="2:14" x14ac:dyDescent="0.25">
      <c r="B253" s="8"/>
      <c r="C253" s="123"/>
      <c r="D253" s="8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</row>
    <row r="254" spans="2:14" x14ac:dyDescent="0.25">
      <c r="B254" s="8"/>
      <c r="C254" s="123"/>
      <c r="D254" s="8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</row>
    <row r="255" spans="2:14" x14ac:dyDescent="0.25">
      <c r="B255" s="8"/>
      <c r="C255" s="123"/>
      <c r="D255" s="8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</row>
    <row r="256" spans="2:14" x14ac:dyDescent="0.25">
      <c r="B256" s="8"/>
      <c r="C256" s="123"/>
      <c r="D256" s="8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</row>
    <row r="257" spans="2:14" x14ac:dyDescent="0.25">
      <c r="B257" s="8"/>
      <c r="C257" s="123"/>
      <c r="D257" s="8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</row>
    <row r="258" spans="2:14" x14ac:dyDescent="0.25">
      <c r="B258" s="8"/>
      <c r="C258" s="123"/>
      <c r="D258" s="8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</row>
    <row r="259" spans="2:14" x14ac:dyDescent="0.25">
      <c r="B259" s="8"/>
      <c r="C259" s="123"/>
      <c r="D259" s="8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</row>
    <row r="260" spans="2:14" x14ac:dyDescent="0.25">
      <c r="B260" s="8"/>
      <c r="C260" s="123"/>
      <c r="D260" s="8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</row>
    <row r="261" spans="2:14" x14ac:dyDescent="0.25">
      <c r="B261" s="8"/>
      <c r="C261" s="123"/>
      <c r="D261" s="8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</row>
    <row r="262" spans="2:14" x14ac:dyDescent="0.25">
      <c r="B262" s="8"/>
      <c r="C262" s="123"/>
      <c r="D262" s="8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</row>
    <row r="263" spans="2:14" x14ac:dyDescent="0.25">
      <c r="B263" s="8"/>
      <c r="C263" s="123"/>
      <c r="D263" s="8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</row>
    <row r="264" spans="2:14" x14ac:dyDescent="0.25">
      <c r="B264" s="8"/>
      <c r="C264" s="123"/>
      <c r="D264" s="8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</row>
    <row r="265" spans="2:14" x14ac:dyDescent="0.25">
      <c r="B265" s="8"/>
      <c r="C265" s="123"/>
      <c r="D265" s="8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</row>
    <row r="266" spans="2:14" x14ac:dyDescent="0.25">
      <c r="B266" s="8"/>
      <c r="C266" s="123"/>
      <c r="D266" s="8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</row>
    <row r="267" spans="2:14" x14ac:dyDescent="0.25">
      <c r="B267" s="8"/>
      <c r="C267" s="123"/>
      <c r="D267" s="8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</row>
    <row r="268" spans="2:14" x14ac:dyDescent="0.25">
      <c r="B268" s="8"/>
      <c r="C268" s="123"/>
      <c r="D268" s="8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</row>
    <row r="269" spans="2:14" x14ac:dyDescent="0.25">
      <c r="B269" s="8"/>
      <c r="C269" s="123"/>
      <c r="D269" s="8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</row>
    <row r="270" spans="2:14" x14ac:dyDescent="0.25">
      <c r="B270" s="8"/>
      <c r="C270" s="123"/>
      <c r="D270" s="8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</row>
    <row r="271" spans="2:14" x14ac:dyDescent="0.25">
      <c r="B271" s="8"/>
      <c r="C271" s="123"/>
      <c r="D271" s="8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</row>
    <row r="272" spans="2:14" x14ac:dyDescent="0.25">
      <c r="B272" s="8"/>
      <c r="C272" s="123"/>
      <c r="D272" s="8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</row>
    <row r="273" spans="2:14" x14ac:dyDescent="0.25">
      <c r="B273" s="8"/>
      <c r="C273" s="123"/>
      <c r="D273" s="8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</row>
    <row r="274" spans="2:14" x14ac:dyDescent="0.25">
      <c r="B274" s="8"/>
      <c r="C274" s="123"/>
      <c r="D274" s="8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</row>
    <row r="275" spans="2:14" x14ac:dyDescent="0.25">
      <c r="B275" s="8"/>
      <c r="C275" s="123"/>
      <c r="D275" s="8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</row>
    <row r="276" spans="2:14" x14ac:dyDescent="0.25">
      <c r="B276" s="8"/>
      <c r="C276" s="123"/>
      <c r="D276" s="8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</row>
    <row r="277" spans="2:14" x14ac:dyDescent="0.25">
      <c r="B277" s="8"/>
      <c r="C277" s="123"/>
      <c r="D277" s="8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</row>
    <row r="278" spans="2:14" x14ac:dyDescent="0.25">
      <c r="B278" s="8"/>
      <c r="C278" s="123"/>
      <c r="D278" s="8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</row>
    <row r="279" spans="2:14" x14ac:dyDescent="0.25">
      <c r="B279" s="8"/>
      <c r="C279" s="123"/>
      <c r="D279" s="8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</row>
    <row r="280" spans="2:14" x14ac:dyDescent="0.25">
      <c r="B280" s="8"/>
      <c r="C280" s="123"/>
      <c r="D280" s="8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</row>
    <row r="281" spans="2:14" x14ac:dyDescent="0.25">
      <c r="B281" s="8"/>
      <c r="C281" s="123"/>
      <c r="D281" s="8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</row>
    <row r="282" spans="2:14" x14ac:dyDescent="0.25">
      <c r="B282" s="8"/>
      <c r="C282" s="123"/>
      <c r="D282" s="8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</row>
    <row r="283" spans="2:14" x14ac:dyDescent="0.25">
      <c r="B283" s="8"/>
      <c r="C283" s="123"/>
      <c r="D283" s="8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</row>
    <row r="284" spans="2:14" x14ac:dyDescent="0.25">
      <c r="B284" s="8"/>
      <c r="C284" s="123"/>
      <c r="D284" s="8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</row>
    <row r="285" spans="2:14" x14ac:dyDescent="0.25">
      <c r="B285" s="8"/>
      <c r="C285" s="123"/>
      <c r="D285" s="8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</row>
    <row r="286" spans="2:14" x14ac:dyDescent="0.25">
      <c r="B286" s="8"/>
      <c r="C286" s="123"/>
      <c r="D286" s="8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</row>
    <row r="287" spans="2:14" x14ac:dyDescent="0.25">
      <c r="B287" s="8"/>
      <c r="C287" s="123"/>
      <c r="D287" s="8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</row>
    <row r="288" spans="2:14" x14ac:dyDescent="0.25">
      <c r="B288" s="8"/>
      <c r="C288" s="123"/>
      <c r="D288" s="8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</row>
    <row r="289" spans="2:14" x14ac:dyDescent="0.25">
      <c r="B289" s="8"/>
      <c r="C289" s="123"/>
      <c r="D289" s="8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</row>
    <row r="290" spans="2:14" x14ac:dyDescent="0.25">
      <c r="B290" s="8"/>
      <c r="C290" s="123"/>
      <c r="D290" s="8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</row>
    <row r="291" spans="2:14" x14ac:dyDescent="0.25">
      <c r="B291" s="8"/>
      <c r="C291" s="123"/>
      <c r="D291" s="8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</row>
    <row r="292" spans="2:14" x14ac:dyDescent="0.25">
      <c r="B292" s="8"/>
      <c r="C292" s="123"/>
      <c r="D292" s="8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</row>
    <row r="293" spans="2:14" x14ac:dyDescent="0.25">
      <c r="B293" s="8"/>
      <c r="C293" s="123"/>
      <c r="D293" s="8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</row>
    <row r="294" spans="2:14" x14ac:dyDescent="0.25">
      <c r="B294" s="8"/>
      <c r="C294" s="123"/>
      <c r="D294" s="8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</row>
    <row r="295" spans="2:14" x14ac:dyDescent="0.25">
      <c r="B295" s="8"/>
      <c r="C295" s="123"/>
      <c r="D295" s="8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</row>
    <row r="296" spans="2:14" x14ac:dyDescent="0.25">
      <c r="B296" s="8"/>
      <c r="C296" s="123"/>
      <c r="D296" s="8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</row>
    <row r="297" spans="2:14" x14ac:dyDescent="0.25">
      <c r="B297" s="8"/>
      <c r="C297" s="123"/>
      <c r="D297" s="8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</row>
    <row r="298" spans="2:14" x14ac:dyDescent="0.25">
      <c r="B298" s="8"/>
      <c r="C298" s="123"/>
      <c r="D298" s="8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</row>
    <row r="299" spans="2:14" x14ac:dyDescent="0.25">
      <c r="B299" s="8"/>
      <c r="C299" s="123"/>
      <c r="D299" s="8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</row>
    <row r="300" spans="2:14" x14ac:dyDescent="0.25">
      <c r="B300" s="8"/>
      <c r="C300" s="123"/>
      <c r="D300" s="8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</row>
    <row r="301" spans="2:14" x14ac:dyDescent="0.25">
      <c r="B301" s="8"/>
      <c r="C301" s="123"/>
      <c r="D301" s="8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</row>
    <row r="302" spans="2:14" x14ac:dyDescent="0.25">
      <c r="B302" s="8"/>
      <c r="C302" s="123"/>
      <c r="D302" s="8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</row>
    <row r="303" spans="2:14" x14ac:dyDescent="0.25">
      <c r="B303" s="8"/>
      <c r="C303" s="123"/>
      <c r="D303" s="8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</row>
    <row r="304" spans="2:14" x14ac:dyDescent="0.25">
      <c r="B304" s="8"/>
      <c r="C304" s="123"/>
      <c r="D304" s="8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</row>
    <row r="305" spans="2:14" x14ac:dyDescent="0.25">
      <c r="B305" s="8"/>
      <c r="C305" s="123"/>
      <c r="D305" s="8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</row>
    <row r="306" spans="2:14" x14ac:dyDescent="0.25">
      <c r="B306" s="8"/>
      <c r="C306" s="123"/>
      <c r="D306" s="8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</row>
    <row r="307" spans="2:14" x14ac:dyDescent="0.25">
      <c r="B307" s="8"/>
      <c r="C307" s="123"/>
      <c r="D307" s="8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</row>
    <row r="308" spans="2:14" x14ac:dyDescent="0.25">
      <c r="B308" s="8"/>
      <c r="C308" s="123"/>
      <c r="D308" s="8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</row>
    <row r="309" spans="2:14" x14ac:dyDescent="0.25">
      <c r="B309" s="8"/>
      <c r="C309" s="123"/>
      <c r="D309" s="8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</row>
    <row r="310" spans="2:14" x14ac:dyDescent="0.25">
      <c r="B310" s="8"/>
      <c r="C310" s="123"/>
      <c r="D310" s="8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</row>
    <row r="311" spans="2:14" x14ac:dyDescent="0.25">
      <c r="B311" s="8"/>
      <c r="C311" s="123"/>
      <c r="D311" s="8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</row>
    <row r="312" spans="2:14" x14ac:dyDescent="0.25">
      <c r="B312" s="8"/>
      <c r="C312" s="123"/>
      <c r="D312" s="8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</row>
    <row r="313" spans="2:14" x14ac:dyDescent="0.25">
      <c r="B313" s="8"/>
      <c r="C313" s="123"/>
      <c r="D313" s="8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</row>
    <row r="314" spans="2:14" x14ac:dyDescent="0.25">
      <c r="B314" s="8"/>
      <c r="C314" s="123"/>
      <c r="D314" s="8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</row>
    <row r="315" spans="2:14" x14ac:dyDescent="0.25">
      <c r="B315" s="8"/>
      <c r="C315" s="123"/>
      <c r="D315" s="8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</row>
    <row r="316" spans="2:14" x14ac:dyDescent="0.25">
      <c r="B316" s="8"/>
      <c r="C316" s="123"/>
      <c r="D316" s="8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</row>
    <row r="317" spans="2:14" x14ac:dyDescent="0.25">
      <c r="B317" s="8"/>
      <c r="C317" s="123"/>
      <c r="D317" s="8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</row>
    <row r="318" spans="2:14" x14ac:dyDescent="0.25">
      <c r="B318" s="8"/>
      <c r="C318" s="123"/>
      <c r="D318" s="8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</row>
    <row r="319" spans="2:14" x14ac:dyDescent="0.25">
      <c r="B319" s="8"/>
      <c r="C319" s="123"/>
      <c r="D319" s="8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</row>
    <row r="320" spans="2:14" x14ac:dyDescent="0.25">
      <c r="B320" s="8"/>
      <c r="C320" s="123"/>
      <c r="D320" s="8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</row>
    <row r="321" spans="2:14" x14ac:dyDescent="0.25">
      <c r="B321" s="8"/>
      <c r="C321" s="123"/>
      <c r="D321" s="8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</row>
    <row r="322" spans="2:14" x14ac:dyDescent="0.25">
      <c r="B322" s="8"/>
      <c r="C322" s="123"/>
      <c r="D322" s="8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</row>
    <row r="323" spans="2:14" x14ac:dyDescent="0.25">
      <c r="B323" s="8"/>
      <c r="C323" s="123"/>
      <c r="D323" s="8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</row>
    <row r="324" spans="2:14" x14ac:dyDescent="0.25">
      <c r="B324" s="8"/>
      <c r="C324" s="123"/>
      <c r="D324" s="8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</row>
    <row r="325" spans="2:14" x14ac:dyDescent="0.25">
      <c r="B325" s="8"/>
      <c r="C325" s="123"/>
      <c r="D325" s="8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</row>
    <row r="326" spans="2:14" x14ac:dyDescent="0.25">
      <c r="B326" s="8"/>
      <c r="C326" s="123"/>
      <c r="D326" s="8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</row>
    <row r="327" spans="2:14" x14ac:dyDescent="0.25">
      <c r="B327" s="8"/>
      <c r="C327" s="123"/>
      <c r="D327" s="8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</row>
    <row r="328" spans="2:14" x14ac:dyDescent="0.25">
      <c r="B328" s="8"/>
      <c r="C328" s="123"/>
      <c r="D328" s="8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</row>
    <row r="329" spans="2:14" x14ac:dyDescent="0.25">
      <c r="B329" s="8"/>
      <c r="C329" s="123"/>
      <c r="D329" s="8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</row>
    <row r="330" spans="2:14" x14ac:dyDescent="0.25">
      <c r="B330" s="8"/>
      <c r="C330" s="123"/>
      <c r="D330" s="8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</row>
    <row r="331" spans="2:14" x14ac:dyDescent="0.25">
      <c r="B331" s="8"/>
      <c r="C331" s="123"/>
      <c r="D331" s="8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</row>
    <row r="332" spans="2:14" x14ac:dyDescent="0.25">
      <c r="B332" s="8"/>
      <c r="C332" s="123"/>
      <c r="D332" s="8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</row>
    <row r="333" spans="2:14" x14ac:dyDescent="0.25">
      <c r="B333" s="8"/>
      <c r="C333" s="123"/>
      <c r="D333" s="8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</row>
    <row r="334" spans="2:14" x14ac:dyDescent="0.25">
      <c r="B334" s="8"/>
      <c r="C334" s="123"/>
      <c r="D334" s="8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</row>
    <row r="335" spans="2:14" x14ac:dyDescent="0.25">
      <c r="B335" s="8"/>
      <c r="C335" s="123"/>
      <c r="D335" s="8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</row>
    <row r="336" spans="2:14" x14ac:dyDescent="0.25">
      <c r="B336" s="8"/>
      <c r="C336" s="123"/>
      <c r="D336" s="8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</row>
    <row r="337" spans="2:14" x14ac:dyDescent="0.25">
      <c r="B337" s="8"/>
      <c r="C337" s="123"/>
      <c r="D337" s="8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</row>
    <row r="338" spans="2:14" x14ac:dyDescent="0.25">
      <c r="B338" s="8"/>
      <c r="C338" s="123"/>
      <c r="D338" s="8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</row>
    <row r="339" spans="2:14" x14ac:dyDescent="0.25">
      <c r="B339" s="8"/>
      <c r="C339" s="123"/>
      <c r="D339" s="8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</row>
    <row r="340" spans="2:14" x14ac:dyDescent="0.25">
      <c r="B340" s="8"/>
      <c r="C340" s="123"/>
      <c r="D340" s="8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</row>
    <row r="341" spans="2:14" x14ac:dyDescent="0.25">
      <c r="B341" s="8"/>
      <c r="C341" s="123"/>
      <c r="D341" s="8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</row>
    <row r="342" spans="2:14" x14ac:dyDescent="0.25">
      <c r="B342" s="8"/>
      <c r="C342" s="123"/>
      <c r="D342" s="8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</row>
    <row r="343" spans="2:14" x14ac:dyDescent="0.25">
      <c r="B343" s="8"/>
      <c r="C343" s="123"/>
      <c r="D343" s="8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</row>
    <row r="344" spans="2:14" x14ac:dyDescent="0.25">
      <c r="B344" s="8"/>
      <c r="C344" s="123"/>
      <c r="D344" s="8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</row>
    <row r="345" spans="2:14" x14ac:dyDescent="0.25">
      <c r="B345" s="8"/>
      <c r="C345" s="123"/>
      <c r="D345" s="8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</row>
    <row r="346" spans="2:14" x14ac:dyDescent="0.25">
      <c r="B346" s="8"/>
      <c r="C346" s="123"/>
      <c r="D346" s="8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</row>
    <row r="347" spans="2:14" x14ac:dyDescent="0.25">
      <c r="B347" s="8"/>
      <c r="C347" s="123"/>
      <c r="D347" s="8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</row>
    <row r="348" spans="2:14" x14ac:dyDescent="0.25">
      <c r="B348" s="8"/>
      <c r="C348" s="123"/>
      <c r="D348" s="8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</row>
    <row r="349" spans="2:14" x14ac:dyDescent="0.25">
      <c r="B349" s="8"/>
      <c r="C349" s="123"/>
      <c r="D349" s="8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</row>
    <row r="350" spans="2:14" x14ac:dyDescent="0.25">
      <c r="B350" s="8"/>
      <c r="C350" s="123"/>
      <c r="D350" s="8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</row>
    <row r="351" spans="2:14" x14ac:dyDescent="0.25">
      <c r="B351" s="8"/>
      <c r="C351" s="123"/>
      <c r="D351" s="8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</row>
    <row r="352" spans="2:14" x14ac:dyDescent="0.25">
      <c r="B352" s="8"/>
      <c r="C352" s="123"/>
      <c r="D352" s="8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</row>
    <row r="353" spans="2:14" x14ac:dyDescent="0.25">
      <c r="B353" s="8"/>
      <c r="C353" s="123"/>
      <c r="D353" s="8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</row>
    <row r="354" spans="2:14" x14ac:dyDescent="0.25">
      <c r="B354" s="8"/>
      <c r="C354" s="123"/>
      <c r="D354" s="8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</row>
    <row r="355" spans="2:14" x14ac:dyDescent="0.25">
      <c r="B355" s="8"/>
      <c r="C355" s="123"/>
      <c r="D355" s="8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</row>
    <row r="356" spans="2:14" x14ac:dyDescent="0.25">
      <c r="B356" s="8"/>
      <c r="C356" s="123"/>
      <c r="D356" s="8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</row>
    <row r="357" spans="2:14" x14ac:dyDescent="0.25">
      <c r="B357" s="8"/>
      <c r="C357" s="123"/>
      <c r="D357" s="8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</row>
    <row r="358" spans="2:14" x14ac:dyDescent="0.25">
      <c r="B358" s="8"/>
      <c r="C358" s="123"/>
      <c r="D358" s="8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</row>
    <row r="359" spans="2:14" x14ac:dyDescent="0.25">
      <c r="B359" s="8"/>
      <c r="C359" s="123"/>
      <c r="D359" s="8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</row>
    <row r="360" spans="2:14" x14ac:dyDescent="0.25">
      <c r="B360" s="8"/>
      <c r="C360" s="123"/>
      <c r="D360" s="8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</row>
    <row r="361" spans="2:14" x14ac:dyDescent="0.25">
      <c r="B361" s="8"/>
      <c r="C361" s="123"/>
      <c r="D361" s="8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</row>
    <row r="362" spans="2:14" x14ac:dyDescent="0.25">
      <c r="B362" s="8"/>
      <c r="C362" s="123"/>
      <c r="D362" s="8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</row>
    <row r="363" spans="2:14" x14ac:dyDescent="0.25">
      <c r="B363" s="8"/>
      <c r="C363" s="123"/>
      <c r="D363" s="8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</row>
    <row r="364" spans="2:14" x14ac:dyDescent="0.25">
      <c r="B364" s="8"/>
      <c r="C364" s="123"/>
      <c r="D364" s="8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</row>
    <row r="365" spans="2:14" x14ac:dyDescent="0.25">
      <c r="B365" s="8"/>
      <c r="C365" s="123"/>
      <c r="D365" s="8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</row>
    <row r="366" spans="2:14" x14ac:dyDescent="0.25">
      <c r="B366" s="8"/>
      <c r="C366" s="123"/>
      <c r="D366" s="8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</row>
    <row r="367" spans="2:14" x14ac:dyDescent="0.25">
      <c r="B367" s="8"/>
      <c r="C367" s="123"/>
      <c r="D367" s="8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</row>
    <row r="368" spans="2:14" x14ac:dyDescent="0.25">
      <c r="B368" s="8"/>
      <c r="C368" s="123"/>
      <c r="D368" s="8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</row>
    <row r="369" spans="2:14" x14ac:dyDescent="0.25">
      <c r="B369" s="8"/>
      <c r="C369" s="123"/>
      <c r="D369" s="8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</row>
    <row r="370" spans="2:14" x14ac:dyDescent="0.25">
      <c r="B370" s="8"/>
      <c r="C370" s="123"/>
      <c r="D370" s="8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</row>
    <row r="371" spans="2:14" x14ac:dyDescent="0.25">
      <c r="B371" s="8"/>
      <c r="C371" s="123"/>
      <c r="D371" s="8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</row>
    <row r="372" spans="2:14" x14ac:dyDescent="0.25">
      <c r="B372" s="8"/>
      <c r="C372" s="123"/>
      <c r="D372" s="8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</row>
    <row r="373" spans="2:14" x14ac:dyDescent="0.25">
      <c r="B373" s="8"/>
      <c r="C373" s="123"/>
      <c r="D373" s="8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</row>
    <row r="374" spans="2:14" x14ac:dyDescent="0.25">
      <c r="B374" s="8"/>
      <c r="C374" s="123"/>
      <c r="D374" s="8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</row>
    <row r="375" spans="2:14" x14ac:dyDescent="0.25">
      <c r="B375" s="8"/>
      <c r="C375" s="123"/>
      <c r="D375" s="8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</row>
    <row r="376" spans="2:14" x14ac:dyDescent="0.25">
      <c r="B376" s="8"/>
      <c r="C376" s="123"/>
      <c r="D376" s="8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</row>
    <row r="377" spans="2:14" x14ac:dyDescent="0.25">
      <c r="B377" s="8"/>
      <c r="C377" s="123"/>
      <c r="D377" s="8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</row>
    <row r="378" spans="2:14" x14ac:dyDescent="0.25">
      <c r="B378" s="8"/>
      <c r="C378" s="123"/>
      <c r="D378" s="8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</row>
    <row r="379" spans="2:14" x14ac:dyDescent="0.25">
      <c r="B379" s="8"/>
      <c r="C379" s="123"/>
      <c r="D379" s="8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</row>
    <row r="380" spans="2:14" x14ac:dyDescent="0.25">
      <c r="B380" s="8"/>
      <c r="C380" s="123"/>
      <c r="D380" s="8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</row>
    <row r="381" spans="2:14" x14ac:dyDescent="0.25">
      <c r="B381" s="8"/>
      <c r="C381" s="123"/>
      <c r="D381" s="8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</row>
    <row r="382" spans="2:14" x14ac:dyDescent="0.25">
      <c r="B382" s="8"/>
      <c r="C382" s="123"/>
      <c r="D382" s="8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</row>
    <row r="383" spans="2:14" x14ac:dyDescent="0.25">
      <c r="B383" s="8"/>
      <c r="C383" s="123"/>
      <c r="D383" s="8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</row>
    <row r="384" spans="2:14" x14ac:dyDescent="0.25">
      <c r="B384" s="8"/>
      <c r="C384" s="123"/>
      <c r="D384" s="8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</row>
    <row r="385" spans="2:14" x14ac:dyDescent="0.25">
      <c r="B385" s="8"/>
      <c r="C385" s="123"/>
      <c r="D385" s="8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</row>
    <row r="386" spans="2:14" x14ac:dyDescent="0.25">
      <c r="B386" s="8"/>
      <c r="C386" s="123"/>
      <c r="D386" s="8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</row>
    <row r="387" spans="2:14" x14ac:dyDescent="0.25">
      <c r="B387" s="8"/>
      <c r="C387" s="123"/>
      <c r="D387" s="8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</row>
    <row r="388" spans="2:14" x14ac:dyDescent="0.25">
      <c r="B388" s="8"/>
      <c r="C388" s="123"/>
      <c r="D388" s="8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</row>
    <row r="389" spans="2:14" x14ac:dyDescent="0.25">
      <c r="B389" s="8"/>
      <c r="C389" s="123"/>
      <c r="D389" s="8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</row>
    <row r="390" spans="2:14" x14ac:dyDescent="0.25">
      <c r="B390" s="8"/>
      <c r="C390" s="123"/>
      <c r="D390" s="8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</row>
    <row r="391" spans="2:14" x14ac:dyDescent="0.25">
      <c r="B391" s="8"/>
      <c r="C391" s="123"/>
      <c r="D391" s="8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</row>
    <row r="392" spans="2:14" x14ac:dyDescent="0.25">
      <c r="B392" s="8"/>
      <c r="C392" s="123"/>
      <c r="D392" s="8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</row>
    <row r="393" spans="2:14" x14ac:dyDescent="0.25">
      <c r="B393" s="8"/>
      <c r="C393" s="123"/>
      <c r="D393" s="8"/>
      <c r="E393" s="123"/>
      <c r="F393" s="123"/>
      <c r="G393" s="123"/>
      <c r="H393" s="123"/>
      <c r="I393" s="123"/>
      <c r="J393" s="123"/>
      <c r="K393" s="123"/>
      <c r="L393" s="123"/>
      <c r="M393" s="123"/>
      <c r="N393" s="123"/>
    </row>
    <row r="394" spans="2:14" x14ac:dyDescent="0.25">
      <c r="B394" s="8"/>
      <c r="C394" s="123"/>
      <c r="D394" s="8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</row>
    <row r="395" spans="2:14" x14ac:dyDescent="0.25">
      <c r="B395" s="8"/>
      <c r="C395" s="123"/>
      <c r="D395" s="8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</row>
    <row r="396" spans="2:14" x14ac:dyDescent="0.25">
      <c r="B396" s="8"/>
      <c r="C396" s="123"/>
      <c r="D396" s="8"/>
      <c r="E396" s="123"/>
      <c r="F396" s="123"/>
      <c r="G396" s="123"/>
      <c r="H396" s="123"/>
      <c r="I396" s="123"/>
      <c r="J396" s="123"/>
      <c r="K396" s="123"/>
      <c r="L396" s="123"/>
      <c r="M396" s="123"/>
      <c r="N396" s="123"/>
    </row>
    <row r="397" spans="2:14" x14ac:dyDescent="0.25">
      <c r="B397" s="8"/>
      <c r="C397" s="123"/>
      <c r="D397" s="8"/>
      <c r="E397" s="123"/>
      <c r="F397" s="123"/>
      <c r="G397" s="123"/>
      <c r="H397" s="123"/>
      <c r="I397" s="123"/>
      <c r="J397" s="123"/>
      <c r="K397" s="123"/>
      <c r="L397" s="123"/>
      <c r="M397" s="123"/>
      <c r="N397" s="123"/>
    </row>
    <row r="398" spans="2:14" x14ac:dyDescent="0.25">
      <c r="B398" s="8"/>
      <c r="C398" s="123"/>
      <c r="D398" s="8"/>
      <c r="E398" s="123"/>
      <c r="F398" s="123"/>
      <c r="G398" s="123"/>
      <c r="H398" s="123"/>
      <c r="I398" s="123"/>
      <c r="J398" s="123"/>
      <c r="K398" s="123"/>
      <c r="L398" s="123"/>
      <c r="M398" s="123"/>
      <c r="N398" s="123"/>
    </row>
    <row r="399" spans="2:14" x14ac:dyDescent="0.25">
      <c r="B399" s="8"/>
      <c r="C399" s="123"/>
      <c r="D399" s="8"/>
      <c r="E399" s="123"/>
      <c r="F399" s="123"/>
      <c r="G399" s="123"/>
      <c r="H399" s="123"/>
      <c r="I399" s="123"/>
      <c r="J399" s="123"/>
      <c r="K399" s="123"/>
      <c r="L399" s="123"/>
      <c r="M399" s="123"/>
      <c r="N399" s="123"/>
    </row>
    <row r="400" spans="2:14" x14ac:dyDescent="0.25">
      <c r="B400" s="8"/>
      <c r="C400" s="123"/>
      <c r="D400" s="8"/>
      <c r="E400" s="123"/>
      <c r="F400" s="123"/>
      <c r="G400" s="123"/>
      <c r="H400" s="123"/>
      <c r="I400" s="123"/>
      <c r="J400" s="123"/>
      <c r="K400" s="123"/>
      <c r="L400" s="123"/>
      <c r="M400" s="123"/>
      <c r="N400" s="123"/>
    </row>
    <row r="401" spans="2:14" x14ac:dyDescent="0.25">
      <c r="B401" s="8"/>
      <c r="C401" s="123"/>
      <c r="D401" s="8"/>
      <c r="E401" s="123"/>
      <c r="F401" s="123"/>
      <c r="G401" s="123"/>
      <c r="H401" s="123"/>
      <c r="I401" s="123"/>
      <c r="J401" s="123"/>
      <c r="K401" s="123"/>
      <c r="L401" s="123"/>
      <c r="M401" s="123"/>
      <c r="N401" s="123"/>
    </row>
    <row r="402" spans="2:14" x14ac:dyDescent="0.25">
      <c r="B402" s="8"/>
      <c r="C402" s="123"/>
      <c r="D402" s="8"/>
      <c r="E402" s="123"/>
      <c r="F402" s="123"/>
      <c r="G402" s="123"/>
      <c r="H402" s="123"/>
      <c r="I402" s="123"/>
      <c r="J402" s="123"/>
      <c r="K402" s="123"/>
      <c r="L402" s="123"/>
      <c r="M402" s="123"/>
      <c r="N402" s="123"/>
    </row>
    <row r="403" spans="2:14" x14ac:dyDescent="0.25">
      <c r="B403" s="8"/>
      <c r="C403" s="123"/>
      <c r="D403" s="8"/>
      <c r="E403" s="123"/>
      <c r="F403" s="123"/>
      <c r="G403" s="123"/>
      <c r="H403" s="123"/>
      <c r="I403" s="123"/>
      <c r="J403" s="123"/>
      <c r="K403" s="123"/>
      <c r="L403" s="123"/>
      <c r="M403" s="123"/>
      <c r="N403" s="123"/>
    </row>
    <row r="404" spans="2:14" x14ac:dyDescent="0.25">
      <c r="B404" s="8"/>
      <c r="C404" s="123"/>
      <c r="D404" s="8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</row>
    <row r="405" spans="2:14" x14ac:dyDescent="0.25">
      <c r="B405" s="8"/>
      <c r="C405" s="123"/>
      <c r="D405" s="8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</row>
    <row r="406" spans="2:14" x14ac:dyDescent="0.25">
      <c r="B406" s="8"/>
      <c r="C406" s="123"/>
      <c r="D406" s="8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</row>
    <row r="407" spans="2:14" x14ac:dyDescent="0.25">
      <c r="B407" s="8"/>
      <c r="C407" s="123"/>
      <c r="D407" s="8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</row>
    <row r="408" spans="2:14" x14ac:dyDescent="0.25">
      <c r="B408" s="8"/>
      <c r="C408" s="123"/>
      <c r="D408" s="8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</row>
    <row r="409" spans="2:14" x14ac:dyDescent="0.25">
      <c r="B409" s="8"/>
      <c r="C409" s="123"/>
      <c r="D409" s="8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</row>
    <row r="410" spans="2:14" x14ac:dyDescent="0.25">
      <c r="B410" s="8"/>
      <c r="C410" s="123"/>
      <c r="D410" s="8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</row>
    <row r="411" spans="2:14" x14ac:dyDescent="0.25">
      <c r="B411" s="8"/>
      <c r="C411" s="123"/>
      <c r="D411" s="8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</row>
    <row r="412" spans="2:14" x14ac:dyDescent="0.25">
      <c r="B412" s="8"/>
      <c r="C412" s="123"/>
      <c r="D412" s="8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</row>
    <row r="413" spans="2:14" x14ac:dyDescent="0.25">
      <c r="B413" s="8"/>
      <c r="C413" s="123"/>
      <c r="D413" s="8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</row>
    <row r="414" spans="2:14" x14ac:dyDescent="0.25">
      <c r="B414" s="8"/>
      <c r="C414" s="123"/>
      <c r="D414" s="8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</row>
    <row r="415" spans="2:14" x14ac:dyDescent="0.25">
      <c r="B415" s="8"/>
      <c r="C415" s="123"/>
      <c r="D415" s="8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</row>
    <row r="416" spans="2:14" x14ac:dyDescent="0.25">
      <c r="B416" s="8"/>
      <c r="C416" s="123"/>
      <c r="D416" s="8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</row>
    <row r="417" spans="2:14" x14ac:dyDescent="0.25">
      <c r="B417" s="8"/>
      <c r="C417" s="123"/>
      <c r="D417" s="8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</row>
    <row r="418" spans="2:14" x14ac:dyDescent="0.25">
      <c r="B418" s="8"/>
      <c r="C418" s="123"/>
      <c r="D418" s="8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</row>
    <row r="419" spans="2:14" x14ac:dyDescent="0.25">
      <c r="B419" s="8"/>
      <c r="C419" s="123"/>
      <c r="D419" s="8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</row>
    <row r="420" spans="2:14" x14ac:dyDescent="0.25">
      <c r="B420" s="8"/>
      <c r="C420" s="123"/>
      <c r="D420" s="8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</row>
    <row r="421" spans="2:14" x14ac:dyDescent="0.25">
      <c r="B421" s="8"/>
      <c r="C421" s="123"/>
      <c r="D421" s="8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</row>
    <row r="422" spans="2:14" x14ac:dyDescent="0.25">
      <c r="B422" s="8"/>
      <c r="C422" s="123"/>
      <c r="D422" s="8"/>
      <c r="E422" s="123"/>
      <c r="F422" s="123"/>
      <c r="G422" s="123"/>
      <c r="H422" s="123"/>
      <c r="I422" s="123"/>
      <c r="J422" s="123"/>
      <c r="K422" s="123"/>
      <c r="L422" s="123"/>
      <c r="M422" s="123"/>
      <c r="N422" s="123"/>
    </row>
    <row r="423" spans="2:14" x14ac:dyDescent="0.25">
      <c r="B423" s="8"/>
      <c r="C423" s="123"/>
      <c r="D423" s="8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</row>
    <row r="424" spans="2:14" x14ac:dyDescent="0.25">
      <c r="B424" s="8"/>
      <c r="C424" s="123"/>
      <c r="D424" s="8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</row>
    <row r="425" spans="2:14" x14ac:dyDescent="0.25">
      <c r="B425" s="8"/>
      <c r="C425" s="123"/>
      <c r="D425" s="8"/>
      <c r="E425" s="123"/>
      <c r="F425" s="123"/>
      <c r="G425" s="123"/>
      <c r="H425" s="123"/>
      <c r="I425" s="123"/>
      <c r="J425" s="123"/>
      <c r="K425" s="123"/>
      <c r="L425" s="123"/>
      <c r="M425" s="123"/>
      <c r="N425" s="123"/>
    </row>
    <row r="426" spans="2:14" x14ac:dyDescent="0.25">
      <c r="B426" s="8"/>
      <c r="C426" s="123"/>
      <c r="D426" s="8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</row>
    <row r="427" spans="2:14" x14ac:dyDescent="0.25">
      <c r="B427" s="8"/>
      <c r="C427" s="123"/>
      <c r="D427" s="8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</row>
    <row r="428" spans="2:14" x14ac:dyDescent="0.25">
      <c r="B428" s="8"/>
      <c r="C428" s="123"/>
      <c r="D428" s="8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</row>
    <row r="429" spans="2:14" x14ac:dyDescent="0.25">
      <c r="B429" s="8"/>
      <c r="C429" s="123"/>
      <c r="D429" s="8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</row>
    <row r="430" spans="2:14" x14ac:dyDescent="0.25">
      <c r="B430" s="8"/>
      <c r="C430" s="123"/>
      <c r="D430" s="8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</row>
    <row r="431" spans="2:14" x14ac:dyDescent="0.25">
      <c r="B431" s="8"/>
      <c r="C431" s="123"/>
      <c r="D431" s="8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</row>
    <row r="432" spans="2:14" x14ac:dyDescent="0.25">
      <c r="B432" s="8"/>
      <c r="C432" s="123"/>
      <c r="D432" s="8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</row>
    <row r="433" spans="2:14" x14ac:dyDescent="0.25">
      <c r="B433" s="8"/>
      <c r="C433" s="123"/>
      <c r="D433" s="8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</row>
    <row r="434" spans="2:14" x14ac:dyDescent="0.25">
      <c r="B434" s="8"/>
      <c r="C434" s="123"/>
      <c r="D434" s="8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</row>
    <row r="435" spans="2:14" x14ac:dyDescent="0.25">
      <c r="B435" s="8"/>
      <c r="C435" s="123"/>
      <c r="D435" s="8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</row>
    <row r="436" spans="2:14" x14ac:dyDescent="0.25">
      <c r="B436" s="8"/>
      <c r="C436" s="123"/>
      <c r="D436" s="8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</row>
    <row r="437" spans="2:14" x14ac:dyDescent="0.25">
      <c r="B437" s="8"/>
      <c r="C437" s="123"/>
      <c r="D437" s="8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</row>
    <row r="438" spans="2:14" x14ac:dyDescent="0.25">
      <c r="B438" s="8"/>
      <c r="C438" s="123"/>
      <c r="D438" s="8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</row>
    <row r="439" spans="2:14" x14ac:dyDescent="0.25">
      <c r="B439" s="8"/>
      <c r="C439" s="123"/>
      <c r="D439" s="8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</row>
    <row r="440" spans="2:14" x14ac:dyDescent="0.25">
      <c r="B440" s="8"/>
      <c r="C440" s="123"/>
      <c r="D440" s="8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</row>
    <row r="441" spans="2:14" x14ac:dyDescent="0.25">
      <c r="B441" s="8"/>
      <c r="C441" s="123"/>
      <c r="D441" s="8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</row>
    <row r="442" spans="2:14" x14ac:dyDescent="0.25">
      <c r="B442" s="8"/>
      <c r="C442" s="123"/>
      <c r="D442" s="8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</row>
    <row r="443" spans="2:14" x14ac:dyDescent="0.25">
      <c r="B443" s="8"/>
      <c r="C443" s="123"/>
      <c r="D443" s="8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</row>
    <row r="444" spans="2:14" x14ac:dyDescent="0.25">
      <c r="B444" s="8"/>
      <c r="C444" s="123"/>
      <c r="D444" s="8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</row>
    <row r="445" spans="2:14" x14ac:dyDescent="0.25">
      <c r="B445" s="8"/>
      <c r="C445" s="123"/>
      <c r="D445" s="8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</row>
    <row r="446" spans="2:14" x14ac:dyDescent="0.25">
      <c r="B446" s="8"/>
      <c r="C446" s="123"/>
      <c r="D446" s="8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</row>
    <row r="447" spans="2:14" x14ac:dyDescent="0.25">
      <c r="B447" s="8"/>
      <c r="C447" s="123"/>
      <c r="D447" s="8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</row>
    <row r="448" spans="2:14" x14ac:dyDescent="0.25">
      <c r="B448" s="8"/>
      <c r="C448" s="123"/>
      <c r="D448" s="8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</row>
    <row r="449" spans="2:14" x14ac:dyDescent="0.25">
      <c r="B449" s="8"/>
      <c r="C449" s="123"/>
      <c r="D449" s="8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</row>
    <row r="450" spans="2:14" x14ac:dyDescent="0.25">
      <c r="B450" s="8"/>
      <c r="C450" s="123"/>
      <c r="D450" s="8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</row>
    <row r="451" spans="2:14" x14ac:dyDescent="0.25">
      <c r="B451" s="8"/>
      <c r="C451" s="123"/>
      <c r="D451" s="8"/>
      <c r="E451" s="123"/>
      <c r="F451" s="123"/>
      <c r="G451" s="123"/>
      <c r="H451" s="123"/>
      <c r="I451" s="123"/>
      <c r="J451" s="123"/>
      <c r="K451" s="123"/>
      <c r="L451" s="123"/>
      <c r="M451" s="123"/>
      <c r="N451" s="123"/>
    </row>
    <row r="452" spans="2:14" x14ac:dyDescent="0.25">
      <c r="B452" s="8"/>
      <c r="C452" s="123"/>
      <c r="D452" s="8"/>
      <c r="E452" s="123"/>
      <c r="F452" s="123"/>
      <c r="G452" s="123"/>
      <c r="H452" s="123"/>
      <c r="I452" s="123"/>
      <c r="J452" s="123"/>
      <c r="K452" s="123"/>
      <c r="L452" s="123"/>
      <c r="M452" s="123"/>
      <c r="N452" s="123"/>
    </row>
    <row r="453" spans="2:14" x14ac:dyDescent="0.25">
      <c r="B453" s="8"/>
      <c r="C453" s="123"/>
      <c r="D453" s="8"/>
      <c r="E453" s="123"/>
      <c r="F453" s="123"/>
      <c r="G453" s="123"/>
      <c r="H453" s="123"/>
      <c r="I453" s="123"/>
      <c r="J453" s="123"/>
      <c r="K453" s="123"/>
      <c r="L453" s="123"/>
      <c r="M453" s="123"/>
      <c r="N453" s="123"/>
    </row>
    <row r="454" spans="2:14" x14ac:dyDescent="0.25">
      <c r="B454" s="8"/>
      <c r="C454" s="123"/>
      <c r="D454" s="8"/>
      <c r="E454" s="123"/>
      <c r="F454" s="123"/>
      <c r="G454" s="123"/>
      <c r="H454" s="123"/>
      <c r="I454" s="123"/>
      <c r="J454" s="123"/>
      <c r="K454" s="123"/>
      <c r="L454" s="123"/>
      <c r="M454" s="123"/>
      <c r="N454" s="123"/>
    </row>
    <row r="455" spans="2:14" x14ac:dyDescent="0.25">
      <c r="B455" s="8"/>
      <c r="C455" s="123"/>
      <c r="D455" s="8"/>
      <c r="E455" s="123"/>
      <c r="F455" s="123"/>
      <c r="G455" s="123"/>
      <c r="H455" s="123"/>
      <c r="I455" s="123"/>
      <c r="J455" s="123"/>
      <c r="K455" s="123"/>
      <c r="L455" s="123"/>
      <c r="M455" s="123"/>
      <c r="N455" s="123"/>
    </row>
    <row r="456" spans="2:14" x14ac:dyDescent="0.25">
      <c r="B456" s="8"/>
      <c r="C456" s="123"/>
      <c r="D456" s="8"/>
      <c r="E456" s="123"/>
      <c r="F456" s="123"/>
      <c r="G456" s="123"/>
      <c r="H456" s="123"/>
      <c r="I456" s="123"/>
      <c r="J456" s="123"/>
      <c r="K456" s="123"/>
      <c r="L456" s="123"/>
      <c r="M456" s="123"/>
      <c r="N456" s="123"/>
    </row>
    <row r="457" spans="2:14" x14ac:dyDescent="0.25">
      <c r="B457" s="8"/>
      <c r="C457" s="123"/>
      <c r="D457" s="8"/>
      <c r="E457" s="123"/>
      <c r="F457" s="123"/>
      <c r="G457" s="123"/>
      <c r="H457" s="123"/>
      <c r="I457" s="123"/>
      <c r="J457" s="123"/>
      <c r="K457" s="123"/>
      <c r="L457" s="123"/>
      <c r="M457" s="123"/>
      <c r="N457" s="123"/>
    </row>
    <row r="458" spans="2:14" x14ac:dyDescent="0.25">
      <c r="B458" s="8"/>
      <c r="C458" s="123"/>
      <c r="D458" s="8"/>
      <c r="E458" s="123"/>
      <c r="F458" s="123"/>
      <c r="G458" s="123"/>
      <c r="H458" s="123"/>
      <c r="I458" s="123"/>
      <c r="J458" s="123"/>
      <c r="K458" s="123"/>
      <c r="L458" s="123"/>
      <c r="M458" s="123"/>
      <c r="N458" s="123"/>
    </row>
    <row r="459" spans="2:14" x14ac:dyDescent="0.25">
      <c r="B459" s="8"/>
      <c r="C459" s="123"/>
      <c r="D459" s="8"/>
      <c r="E459" s="123"/>
      <c r="F459" s="123"/>
      <c r="G459" s="123"/>
      <c r="H459" s="123"/>
      <c r="I459" s="123"/>
      <c r="J459" s="123"/>
      <c r="K459" s="123"/>
      <c r="L459" s="123"/>
      <c r="M459" s="123"/>
      <c r="N459" s="123"/>
    </row>
    <row r="460" spans="2:14" x14ac:dyDescent="0.25">
      <c r="B460" s="8"/>
      <c r="C460" s="123"/>
      <c r="D460" s="8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</row>
    <row r="461" spans="2:14" x14ac:dyDescent="0.25">
      <c r="B461" s="8"/>
      <c r="C461" s="123"/>
      <c r="D461" s="8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</row>
    <row r="462" spans="2:14" x14ac:dyDescent="0.25">
      <c r="B462" s="8"/>
      <c r="C462" s="123"/>
      <c r="D462" s="8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</row>
    <row r="463" spans="2:14" x14ac:dyDescent="0.25">
      <c r="B463" s="8"/>
      <c r="C463" s="123"/>
      <c r="D463" s="8"/>
      <c r="E463" s="123"/>
      <c r="F463" s="123"/>
      <c r="G463" s="123"/>
      <c r="H463" s="123"/>
      <c r="I463" s="123"/>
      <c r="J463" s="123"/>
      <c r="K463" s="123"/>
      <c r="L463" s="123"/>
      <c r="M463" s="123"/>
      <c r="N463" s="123"/>
    </row>
    <row r="464" spans="2:14" x14ac:dyDescent="0.25">
      <c r="B464" s="8"/>
      <c r="C464" s="123"/>
      <c r="D464" s="8"/>
      <c r="E464" s="123"/>
      <c r="F464" s="123"/>
      <c r="G464" s="123"/>
      <c r="H464" s="123"/>
      <c r="I464" s="123"/>
      <c r="J464" s="123"/>
      <c r="K464" s="123"/>
      <c r="L464" s="123"/>
      <c r="M464" s="123"/>
      <c r="N464" s="123"/>
    </row>
    <row r="465" spans="2:14" x14ac:dyDescent="0.25">
      <c r="B465" s="8"/>
      <c r="C465" s="123"/>
      <c r="D465" s="8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</row>
    <row r="466" spans="2:14" x14ac:dyDescent="0.25">
      <c r="B466" s="8"/>
      <c r="C466" s="123"/>
      <c r="D466" s="8"/>
      <c r="E466" s="123"/>
      <c r="F466" s="123"/>
      <c r="G466" s="123"/>
      <c r="H466" s="123"/>
      <c r="I466" s="123"/>
      <c r="J466" s="123"/>
      <c r="K466" s="123"/>
      <c r="L466" s="123"/>
      <c r="M466" s="123"/>
      <c r="N466" s="123"/>
    </row>
    <row r="467" spans="2:14" x14ac:dyDescent="0.25">
      <c r="B467" s="8"/>
      <c r="C467" s="123"/>
      <c r="D467" s="8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</row>
    <row r="468" spans="2:14" x14ac:dyDescent="0.25">
      <c r="B468" s="8"/>
      <c r="C468" s="123"/>
      <c r="D468" s="8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</row>
    <row r="469" spans="2:14" x14ac:dyDescent="0.25">
      <c r="B469" s="8"/>
      <c r="C469" s="123"/>
      <c r="D469" s="8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</row>
    <row r="470" spans="2:14" x14ac:dyDescent="0.25">
      <c r="B470" s="8"/>
      <c r="C470" s="123"/>
      <c r="D470" s="8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</row>
    <row r="471" spans="2:14" x14ac:dyDescent="0.25">
      <c r="B471" s="8"/>
      <c r="C471" s="123"/>
      <c r="D471" s="8"/>
      <c r="E471" s="123"/>
      <c r="F471" s="123"/>
      <c r="G471" s="123"/>
      <c r="H471" s="123"/>
      <c r="I471" s="123"/>
      <c r="J471" s="123"/>
      <c r="K471" s="123"/>
      <c r="L471" s="123"/>
      <c r="M471" s="123"/>
      <c r="N471" s="123"/>
    </row>
    <row r="472" spans="2:14" x14ac:dyDescent="0.25">
      <c r="B472" s="8"/>
      <c r="C472" s="123"/>
      <c r="D472" s="8"/>
      <c r="E472" s="123"/>
      <c r="F472" s="123"/>
      <c r="G472" s="123"/>
      <c r="H472" s="123"/>
      <c r="I472" s="123"/>
      <c r="J472" s="123"/>
      <c r="K472" s="123"/>
      <c r="L472" s="123"/>
      <c r="M472" s="123"/>
      <c r="N472" s="123"/>
    </row>
    <row r="473" spans="2:14" x14ac:dyDescent="0.25">
      <c r="B473" s="8"/>
      <c r="C473" s="123"/>
      <c r="D473" s="8"/>
      <c r="E473" s="123"/>
      <c r="F473" s="123"/>
      <c r="G473" s="123"/>
      <c r="H473" s="123"/>
      <c r="I473" s="123"/>
      <c r="J473" s="123"/>
      <c r="K473" s="123"/>
      <c r="L473" s="123"/>
      <c r="M473" s="123"/>
      <c r="N473" s="123"/>
    </row>
    <row r="474" spans="2:14" x14ac:dyDescent="0.25">
      <c r="B474" s="8"/>
      <c r="C474" s="123"/>
      <c r="D474" s="8"/>
      <c r="E474" s="123"/>
      <c r="F474" s="123"/>
      <c r="G474" s="123"/>
      <c r="H474" s="123"/>
      <c r="I474" s="123"/>
      <c r="J474" s="123"/>
      <c r="K474" s="123"/>
      <c r="L474" s="123"/>
      <c r="M474" s="123"/>
      <c r="N474" s="123"/>
    </row>
    <row r="475" spans="2:14" x14ac:dyDescent="0.25">
      <c r="B475" s="8"/>
      <c r="C475" s="123"/>
      <c r="D475" s="8"/>
      <c r="E475" s="123"/>
      <c r="F475" s="123"/>
      <c r="G475" s="123"/>
      <c r="H475" s="123"/>
      <c r="I475" s="123"/>
      <c r="J475" s="123"/>
      <c r="K475" s="123"/>
      <c r="L475" s="123"/>
      <c r="M475" s="123"/>
      <c r="N475" s="123"/>
    </row>
    <row r="476" spans="2:14" x14ac:dyDescent="0.25">
      <c r="B476" s="8"/>
      <c r="C476" s="123"/>
      <c r="D476" s="8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</row>
    <row r="477" spans="2:14" x14ac:dyDescent="0.25">
      <c r="B477" s="8"/>
      <c r="C477" s="123"/>
      <c r="D477" s="8"/>
      <c r="E477" s="123"/>
      <c r="F477" s="123"/>
      <c r="G477" s="123"/>
      <c r="H477" s="123"/>
      <c r="I477" s="123"/>
      <c r="J477" s="123"/>
      <c r="K477" s="123"/>
      <c r="L477" s="123"/>
      <c r="M477" s="123"/>
      <c r="N477" s="123"/>
    </row>
    <row r="478" spans="2:14" x14ac:dyDescent="0.25">
      <c r="B478" s="8"/>
      <c r="C478" s="123"/>
      <c r="D478" s="8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</row>
    <row r="479" spans="2:14" x14ac:dyDescent="0.25">
      <c r="B479" s="8"/>
      <c r="C479" s="123"/>
      <c r="D479" s="8"/>
      <c r="E479" s="123"/>
      <c r="F479" s="123"/>
      <c r="G479" s="123"/>
      <c r="H479" s="123"/>
      <c r="I479" s="123"/>
      <c r="J479" s="123"/>
      <c r="K479" s="123"/>
      <c r="L479" s="123"/>
      <c r="M479" s="123"/>
      <c r="N479" s="123"/>
    </row>
    <row r="480" spans="2:14" x14ac:dyDescent="0.25">
      <c r="B480" s="8"/>
      <c r="C480" s="123"/>
      <c r="D480" s="8"/>
      <c r="E480" s="123"/>
      <c r="F480" s="123"/>
      <c r="G480" s="123"/>
      <c r="H480" s="123"/>
      <c r="I480" s="123"/>
      <c r="J480" s="123"/>
      <c r="K480" s="123"/>
      <c r="L480" s="123"/>
      <c r="M480" s="123"/>
      <c r="N480" s="123"/>
    </row>
    <row r="481" spans="2:14" x14ac:dyDescent="0.25">
      <c r="B481" s="8"/>
      <c r="C481" s="123"/>
      <c r="D481" s="8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</row>
    <row r="482" spans="2:14" x14ac:dyDescent="0.25">
      <c r="B482" s="8"/>
      <c r="C482" s="123"/>
      <c r="D482" s="8"/>
      <c r="E482" s="123"/>
      <c r="F482" s="123"/>
      <c r="G482" s="123"/>
      <c r="H482" s="123"/>
      <c r="I482" s="123"/>
      <c r="J482" s="123"/>
      <c r="K482" s="123"/>
      <c r="L482" s="123"/>
      <c r="M482" s="123"/>
      <c r="N482" s="123"/>
    </row>
    <row r="483" spans="2:14" x14ac:dyDescent="0.25">
      <c r="B483" s="8"/>
      <c r="C483" s="123"/>
      <c r="D483" s="8"/>
      <c r="E483" s="123"/>
      <c r="F483" s="123"/>
      <c r="G483" s="123"/>
      <c r="H483" s="123"/>
      <c r="I483" s="123"/>
      <c r="J483" s="123"/>
      <c r="K483" s="123"/>
      <c r="L483" s="123"/>
      <c r="M483" s="123"/>
      <c r="N483" s="123"/>
    </row>
    <row r="484" spans="2:14" x14ac:dyDescent="0.25">
      <c r="B484" s="8"/>
      <c r="C484" s="123"/>
      <c r="D484" s="8"/>
      <c r="E484" s="123"/>
      <c r="F484" s="123"/>
      <c r="G484" s="123"/>
      <c r="H484" s="123"/>
      <c r="I484" s="123"/>
      <c r="J484" s="123"/>
      <c r="K484" s="123"/>
      <c r="L484" s="123"/>
      <c r="M484" s="123"/>
      <c r="N484" s="123"/>
    </row>
    <row r="485" spans="2:14" x14ac:dyDescent="0.25">
      <c r="B485" s="8"/>
      <c r="C485" s="123"/>
      <c r="D485" s="8"/>
      <c r="E485" s="123"/>
      <c r="F485" s="123"/>
      <c r="G485" s="123"/>
      <c r="H485" s="123"/>
      <c r="I485" s="123"/>
      <c r="J485" s="123"/>
      <c r="K485" s="123"/>
      <c r="L485" s="123"/>
      <c r="M485" s="123"/>
      <c r="N485" s="123"/>
    </row>
    <row r="486" spans="2:14" x14ac:dyDescent="0.25">
      <c r="B486" s="8"/>
      <c r="C486" s="123"/>
      <c r="D486" s="8"/>
      <c r="E486" s="123"/>
      <c r="F486" s="123"/>
      <c r="G486" s="123"/>
      <c r="H486" s="123"/>
      <c r="I486" s="123"/>
      <c r="J486" s="123"/>
      <c r="K486" s="123"/>
      <c r="L486" s="123"/>
      <c r="M486" s="123"/>
      <c r="N486" s="123"/>
    </row>
    <row r="487" spans="2:14" x14ac:dyDescent="0.25">
      <c r="B487" s="8"/>
      <c r="C487" s="123"/>
      <c r="D487" s="8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</row>
    <row r="488" spans="2:14" x14ac:dyDescent="0.25">
      <c r="B488" s="8"/>
      <c r="C488" s="123"/>
      <c r="D488" s="8"/>
      <c r="E488" s="123"/>
      <c r="F488" s="123"/>
      <c r="G488" s="123"/>
      <c r="H488" s="123"/>
      <c r="I488" s="123"/>
      <c r="J488" s="123"/>
      <c r="K488" s="123"/>
      <c r="L488" s="123"/>
      <c r="M488" s="123"/>
      <c r="N488" s="123"/>
    </row>
    <row r="489" spans="2:14" x14ac:dyDescent="0.25">
      <c r="B489" s="8"/>
      <c r="C489" s="123"/>
      <c r="D489" s="8"/>
      <c r="E489" s="123"/>
      <c r="F489" s="123"/>
      <c r="G489" s="123"/>
      <c r="H489" s="123"/>
      <c r="I489" s="123"/>
      <c r="J489" s="123"/>
      <c r="K489" s="123"/>
      <c r="L489" s="123"/>
      <c r="M489" s="123"/>
      <c r="N489" s="123"/>
    </row>
    <row r="490" spans="2:14" x14ac:dyDescent="0.25">
      <c r="B490" s="8"/>
      <c r="C490" s="123"/>
      <c r="D490" s="8"/>
      <c r="E490" s="123"/>
      <c r="F490" s="123"/>
      <c r="G490" s="123"/>
      <c r="H490" s="123"/>
      <c r="I490" s="123"/>
      <c r="J490" s="123"/>
      <c r="K490" s="123"/>
      <c r="L490" s="123"/>
      <c r="M490" s="123"/>
      <c r="N490" s="123"/>
    </row>
    <row r="491" spans="2:14" x14ac:dyDescent="0.25">
      <c r="B491" s="8"/>
      <c r="C491" s="123"/>
      <c r="D491" s="8"/>
      <c r="E491" s="123"/>
      <c r="F491" s="123"/>
      <c r="G491" s="123"/>
      <c r="H491" s="123"/>
      <c r="I491" s="123"/>
      <c r="J491" s="123"/>
      <c r="K491" s="123"/>
      <c r="L491" s="123"/>
      <c r="M491" s="123"/>
      <c r="N491" s="123"/>
    </row>
    <row r="492" spans="2:14" x14ac:dyDescent="0.25">
      <c r="B492" s="8"/>
      <c r="C492" s="123"/>
      <c r="D492" s="8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</row>
    <row r="493" spans="2:14" x14ac:dyDescent="0.25">
      <c r="B493" s="8"/>
      <c r="C493" s="123"/>
      <c r="D493" s="8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</row>
    <row r="494" spans="2:14" x14ac:dyDescent="0.25">
      <c r="B494" s="8"/>
      <c r="C494" s="123"/>
      <c r="D494" s="8"/>
      <c r="E494" s="123"/>
      <c r="F494" s="123"/>
      <c r="G494" s="123"/>
      <c r="H494" s="123"/>
      <c r="I494" s="123"/>
      <c r="J494" s="123"/>
      <c r="K494" s="123"/>
      <c r="L494" s="123"/>
      <c r="M494" s="123"/>
      <c r="N494" s="123"/>
    </row>
    <row r="495" spans="2:14" x14ac:dyDescent="0.25">
      <c r="B495" s="8"/>
      <c r="C495" s="123"/>
      <c r="D495" s="8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</row>
    <row r="496" spans="2:14" x14ac:dyDescent="0.25">
      <c r="B496" s="8"/>
      <c r="C496" s="123"/>
      <c r="D496" s="8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</row>
    <row r="497" spans="2:14" x14ac:dyDescent="0.25">
      <c r="B497" s="8"/>
      <c r="C497" s="123"/>
      <c r="D497" s="8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</row>
    <row r="498" spans="2:14" x14ac:dyDescent="0.25">
      <c r="B498" s="8"/>
      <c r="C498" s="123"/>
      <c r="D498" s="8"/>
      <c r="E498" s="123"/>
      <c r="F498" s="123"/>
      <c r="G498" s="123"/>
      <c r="H498" s="123"/>
      <c r="I498" s="123"/>
      <c r="J498" s="123"/>
      <c r="K498" s="123"/>
      <c r="L498" s="123"/>
      <c r="M498" s="123"/>
      <c r="N498" s="123"/>
    </row>
    <row r="499" spans="2:14" x14ac:dyDescent="0.25">
      <c r="B499" s="8"/>
      <c r="C499" s="123"/>
      <c r="D499" s="8"/>
      <c r="E499" s="123"/>
      <c r="F499" s="123"/>
      <c r="G499" s="123"/>
      <c r="H499" s="123"/>
      <c r="I499" s="123"/>
      <c r="J499" s="123"/>
      <c r="K499" s="123"/>
      <c r="L499" s="123"/>
      <c r="M499" s="123"/>
      <c r="N499" s="123"/>
    </row>
    <row r="500" spans="2:14" x14ac:dyDescent="0.25">
      <c r="B500" s="8"/>
      <c r="C500" s="123"/>
      <c r="D500" s="8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</row>
    <row r="501" spans="2:14" x14ac:dyDescent="0.25">
      <c r="B501" s="8"/>
      <c r="C501" s="123"/>
      <c r="D501" s="8"/>
      <c r="E501" s="123"/>
      <c r="F501" s="123"/>
      <c r="G501" s="123"/>
      <c r="H501" s="123"/>
      <c r="I501" s="123"/>
      <c r="J501" s="123"/>
      <c r="K501" s="123"/>
      <c r="L501" s="123"/>
      <c r="M501" s="123"/>
      <c r="N501" s="123"/>
    </row>
    <row r="502" spans="2:14" x14ac:dyDescent="0.25">
      <c r="B502" s="8"/>
      <c r="C502" s="123"/>
      <c r="D502" s="8"/>
      <c r="E502" s="123"/>
      <c r="F502" s="123"/>
      <c r="G502" s="123"/>
      <c r="H502" s="123"/>
      <c r="I502" s="123"/>
      <c r="J502" s="123"/>
      <c r="K502" s="123"/>
      <c r="L502" s="123"/>
      <c r="M502" s="123"/>
      <c r="N502" s="123"/>
    </row>
    <row r="503" spans="2:14" x14ac:dyDescent="0.25">
      <c r="B503" s="8"/>
      <c r="C503" s="123"/>
      <c r="D503" s="8"/>
      <c r="E503" s="123"/>
      <c r="F503" s="123"/>
      <c r="G503" s="123"/>
      <c r="H503" s="123"/>
      <c r="I503" s="123"/>
      <c r="J503" s="123"/>
      <c r="K503" s="123"/>
      <c r="L503" s="123"/>
      <c r="M503" s="123"/>
      <c r="N503" s="123"/>
    </row>
    <row r="504" spans="2:14" x14ac:dyDescent="0.25">
      <c r="B504" s="8"/>
      <c r="C504" s="123"/>
      <c r="D504" s="8"/>
      <c r="E504" s="123"/>
      <c r="F504" s="123"/>
      <c r="G504" s="123"/>
      <c r="H504" s="123"/>
      <c r="I504" s="123"/>
      <c r="J504" s="123"/>
      <c r="K504" s="123"/>
      <c r="L504" s="123"/>
      <c r="M504" s="123"/>
      <c r="N504" s="123"/>
    </row>
    <row r="505" spans="2:14" x14ac:dyDescent="0.25">
      <c r="B505" s="8"/>
      <c r="C505" s="123"/>
      <c r="D505" s="8"/>
      <c r="E505" s="123"/>
      <c r="F505" s="123"/>
      <c r="G505" s="123"/>
      <c r="H505" s="123"/>
      <c r="I505" s="123"/>
      <c r="J505" s="123"/>
      <c r="K505" s="123"/>
      <c r="L505" s="123"/>
      <c r="M505" s="123"/>
      <c r="N505" s="123"/>
    </row>
    <row r="506" spans="2:14" x14ac:dyDescent="0.25">
      <c r="B506" s="8"/>
      <c r="C506" s="123"/>
      <c r="D506" s="8"/>
      <c r="E506" s="123"/>
      <c r="F506" s="123"/>
      <c r="G506" s="123"/>
      <c r="H506" s="123"/>
      <c r="I506" s="123"/>
      <c r="J506" s="123"/>
      <c r="K506" s="123"/>
      <c r="L506" s="123"/>
      <c r="M506" s="123"/>
      <c r="N506" s="123"/>
    </row>
    <row r="507" spans="2:14" x14ac:dyDescent="0.25">
      <c r="B507" s="8"/>
      <c r="C507" s="123"/>
      <c r="D507" s="8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</row>
    <row r="508" spans="2:14" x14ac:dyDescent="0.25">
      <c r="B508" s="8"/>
      <c r="C508" s="123"/>
      <c r="D508" s="8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</row>
    <row r="509" spans="2:14" x14ac:dyDescent="0.25">
      <c r="B509" s="8"/>
      <c r="C509" s="123"/>
      <c r="D509" s="8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</row>
    <row r="510" spans="2:14" x14ac:dyDescent="0.25">
      <c r="B510" s="8"/>
      <c r="C510" s="123"/>
      <c r="D510" s="8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</row>
    <row r="511" spans="2:14" x14ac:dyDescent="0.25">
      <c r="B511" s="8"/>
      <c r="C511" s="123"/>
      <c r="D511" s="8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</row>
    <row r="512" spans="2:14" x14ac:dyDescent="0.25">
      <c r="B512" s="8"/>
      <c r="C512" s="123"/>
      <c r="D512" s="8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</row>
    <row r="513" spans="2:14" x14ac:dyDescent="0.25">
      <c r="B513" s="8"/>
      <c r="C513" s="123"/>
      <c r="D513" s="8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</row>
    <row r="514" spans="2:14" x14ac:dyDescent="0.25">
      <c r="B514" s="8"/>
      <c r="C514" s="123"/>
      <c r="D514" s="8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</row>
    <row r="515" spans="2:14" x14ac:dyDescent="0.25">
      <c r="B515" s="8"/>
      <c r="C515" s="123"/>
      <c r="D515" s="8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</row>
    <row r="516" spans="2:14" x14ac:dyDescent="0.25">
      <c r="B516" s="8"/>
      <c r="C516" s="123"/>
      <c r="D516" s="8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</row>
  </sheetData>
  <mergeCells count="220">
    <mergeCell ref="B10:N10"/>
    <mergeCell ref="B11:B15"/>
    <mergeCell ref="C11:C15"/>
    <mergeCell ref="D11:D15"/>
    <mergeCell ref="B16:B20"/>
    <mergeCell ref="C16:C20"/>
    <mergeCell ref="D16:D20"/>
    <mergeCell ref="A6:A8"/>
    <mergeCell ref="B6:B8"/>
    <mergeCell ref="C6:C8"/>
    <mergeCell ref="D6:D8"/>
    <mergeCell ref="E6:E8"/>
    <mergeCell ref="F6:N6"/>
    <mergeCell ref="F7:F8"/>
    <mergeCell ref="G7:N7"/>
    <mergeCell ref="B36:B40"/>
    <mergeCell ref="C36:C40"/>
    <mergeCell ref="D36:D40"/>
    <mergeCell ref="B41:B45"/>
    <mergeCell ref="C41:C45"/>
    <mergeCell ref="D41:D45"/>
    <mergeCell ref="B21:B30"/>
    <mergeCell ref="C21:C30"/>
    <mergeCell ref="D21:D25"/>
    <mergeCell ref="D26:D30"/>
    <mergeCell ref="B31:B35"/>
    <mergeCell ref="C31:C35"/>
    <mergeCell ref="D31:D35"/>
    <mergeCell ref="B57:N57"/>
    <mergeCell ref="B58:B72"/>
    <mergeCell ref="C58:C72"/>
    <mergeCell ref="D58:D62"/>
    <mergeCell ref="D63:D67"/>
    <mergeCell ref="D68:D72"/>
    <mergeCell ref="B46:N46"/>
    <mergeCell ref="B47:B51"/>
    <mergeCell ref="C47:C51"/>
    <mergeCell ref="D47:D51"/>
    <mergeCell ref="B52:B56"/>
    <mergeCell ref="C52:C56"/>
    <mergeCell ref="D52:D56"/>
    <mergeCell ref="B88:B92"/>
    <mergeCell ref="C88:C92"/>
    <mergeCell ref="D88:D92"/>
    <mergeCell ref="B93:B97"/>
    <mergeCell ref="C93:C97"/>
    <mergeCell ref="D93:D97"/>
    <mergeCell ref="B73:B77"/>
    <mergeCell ref="C73:C77"/>
    <mergeCell ref="D73:D77"/>
    <mergeCell ref="B78:B87"/>
    <mergeCell ref="C78:C87"/>
    <mergeCell ref="D78:D82"/>
    <mergeCell ref="D83:D87"/>
    <mergeCell ref="B98:B102"/>
    <mergeCell ref="C98:C102"/>
    <mergeCell ref="D98:D102"/>
    <mergeCell ref="B103:B122"/>
    <mergeCell ref="C103:C122"/>
    <mergeCell ref="D103:D107"/>
    <mergeCell ref="D108:D112"/>
    <mergeCell ref="D113:D117"/>
    <mergeCell ref="D118:D122"/>
    <mergeCell ref="B133:B137"/>
    <mergeCell ref="C133:C137"/>
    <mergeCell ref="D133:D137"/>
    <mergeCell ref="B138:B142"/>
    <mergeCell ref="C138:C142"/>
    <mergeCell ref="D138:D142"/>
    <mergeCell ref="B123:B127"/>
    <mergeCell ref="C123:C127"/>
    <mergeCell ref="D123:D127"/>
    <mergeCell ref="B128:B132"/>
    <mergeCell ref="C128:C132"/>
    <mergeCell ref="D128:D132"/>
    <mergeCell ref="C155:C159"/>
    <mergeCell ref="D155:D159"/>
    <mergeCell ref="B160:B164"/>
    <mergeCell ref="C160:C164"/>
    <mergeCell ref="D160:D164"/>
    <mergeCell ref="B143:N143"/>
    <mergeCell ref="B144:B148"/>
    <mergeCell ref="C144:C148"/>
    <mergeCell ref="D144:D148"/>
    <mergeCell ref="B149:B153"/>
    <mergeCell ref="C149:C153"/>
    <mergeCell ref="D149:D153"/>
    <mergeCell ref="B186:B190"/>
    <mergeCell ref="C186:C190"/>
    <mergeCell ref="D186:D190"/>
    <mergeCell ref="V6:V8"/>
    <mergeCell ref="W6:W8"/>
    <mergeCell ref="X6:X8"/>
    <mergeCell ref="Y6:Y8"/>
    <mergeCell ref="Z6:Z8"/>
    <mergeCell ref="AA6:AI6"/>
    <mergeCell ref="B176:B180"/>
    <mergeCell ref="C176:C180"/>
    <mergeCell ref="D176:D180"/>
    <mergeCell ref="B181:B185"/>
    <mergeCell ref="C181:C185"/>
    <mergeCell ref="D181:D185"/>
    <mergeCell ref="B165:N165"/>
    <mergeCell ref="B166:B170"/>
    <mergeCell ref="C166:C170"/>
    <mergeCell ref="D166:D170"/>
    <mergeCell ref="B171:B175"/>
    <mergeCell ref="C171:C175"/>
    <mergeCell ref="D171:D175"/>
    <mergeCell ref="B154:N154"/>
    <mergeCell ref="B155:B159"/>
    <mergeCell ref="W16:W20"/>
    <mergeCell ref="X16:X20"/>
    <mergeCell ref="Y16:Y20"/>
    <mergeCell ref="W21:W30"/>
    <mergeCell ref="X21:X30"/>
    <mergeCell ref="Y21:Y25"/>
    <mergeCell ref="Y26:Y30"/>
    <mergeCell ref="AA7:AA8"/>
    <mergeCell ref="AB7:AI7"/>
    <mergeCell ref="W10:AI10"/>
    <mergeCell ref="W11:W15"/>
    <mergeCell ref="X11:X15"/>
    <mergeCell ref="Y11:Y15"/>
    <mergeCell ref="W41:W45"/>
    <mergeCell ref="X41:X45"/>
    <mergeCell ref="Y41:Y45"/>
    <mergeCell ref="W46:AI46"/>
    <mergeCell ref="W47:W51"/>
    <mergeCell ref="X47:X51"/>
    <mergeCell ref="Y47:Y51"/>
    <mergeCell ref="W31:W35"/>
    <mergeCell ref="X31:X35"/>
    <mergeCell ref="Y31:Y35"/>
    <mergeCell ref="W36:W40"/>
    <mergeCell ref="X36:X40"/>
    <mergeCell ref="Y36:Y40"/>
    <mergeCell ref="W52:W56"/>
    <mergeCell ref="X52:X56"/>
    <mergeCell ref="Y52:Y56"/>
    <mergeCell ref="W57:AI57"/>
    <mergeCell ref="W58:W72"/>
    <mergeCell ref="X58:X72"/>
    <mergeCell ref="Y58:Y62"/>
    <mergeCell ref="Y63:Y67"/>
    <mergeCell ref="Y68:Y72"/>
    <mergeCell ref="W88:W92"/>
    <mergeCell ref="X88:X92"/>
    <mergeCell ref="Y88:Y92"/>
    <mergeCell ref="W93:W97"/>
    <mergeCell ref="X93:X97"/>
    <mergeCell ref="Y93:Y97"/>
    <mergeCell ref="W73:W77"/>
    <mergeCell ref="X73:X77"/>
    <mergeCell ref="Y73:Y77"/>
    <mergeCell ref="W78:W87"/>
    <mergeCell ref="X78:X87"/>
    <mergeCell ref="Y78:Y82"/>
    <mergeCell ref="Y83:Y87"/>
    <mergeCell ref="W123:W127"/>
    <mergeCell ref="X123:X127"/>
    <mergeCell ref="Y123:Y127"/>
    <mergeCell ref="W128:W132"/>
    <mergeCell ref="X128:X132"/>
    <mergeCell ref="Y128:Y132"/>
    <mergeCell ref="W98:W102"/>
    <mergeCell ref="X98:X102"/>
    <mergeCell ref="Y98:Y102"/>
    <mergeCell ref="W103:W122"/>
    <mergeCell ref="X103:X122"/>
    <mergeCell ref="Y103:Y107"/>
    <mergeCell ref="Y108:Y112"/>
    <mergeCell ref="Y113:Y117"/>
    <mergeCell ref="Y118:Y122"/>
    <mergeCell ref="W143:AI143"/>
    <mergeCell ref="W144:W148"/>
    <mergeCell ref="X144:X148"/>
    <mergeCell ref="Y144:Y148"/>
    <mergeCell ref="W149:W153"/>
    <mergeCell ref="X149:X153"/>
    <mergeCell ref="Y149:Y153"/>
    <mergeCell ref="W133:W137"/>
    <mergeCell ref="X133:X137"/>
    <mergeCell ref="Y133:Y137"/>
    <mergeCell ref="W138:W142"/>
    <mergeCell ref="X138:X142"/>
    <mergeCell ref="Y138:Y142"/>
    <mergeCell ref="X171:X175"/>
    <mergeCell ref="Y171:Y175"/>
    <mergeCell ref="W154:AI154"/>
    <mergeCell ref="W155:W159"/>
    <mergeCell ref="X155:X159"/>
    <mergeCell ref="Y155:Y159"/>
    <mergeCell ref="W160:W164"/>
    <mergeCell ref="X160:X164"/>
    <mergeCell ref="Y160:Y164"/>
    <mergeCell ref="P46:T46"/>
    <mergeCell ref="P57:T57"/>
    <mergeCell ref="P143:T143"/>
    <mergeCell ref="P154:T154"/>
    <mergeCell ref="P165:T165"/>
    <mergeCell ref="W186:W190"/>
    <mergeCell ref="X186:X190"/>
    <mergeCell ref="Y186:Y190"/>
    <mergeCell ref="A4:AI4"/>
    <mergeCell ref="P7:P8"/>
    <mergeCell ref="P6:T6"/>
    <mergeCell ref="Q7:T7"/>
    <mergeCell ref="P10:T10"/>
    <mergeCell ref="W176:W180"/>
    <mergeCell ref="X176:X180"/>
    <mergeCell ref="Y176:Y180"/>
    <mergeCell ref="W181:W185"/>
    <mergeCell ref="X181:X185"/>
    <mergeCell ref="Y181:Y185"/>
    <mergeCell ref="W165:AI165"/>
    <mergeCell ref="W166:W170"/>
    <mergeCell ref="X166:X170"/>
    <mergeCell ref="Y166:Y170"/>
    <mergeCell ref="W171:W175"/>
  </mergeCells>
  <pageMargins left="0.11811023622047245" right="0.11811023622047245" top="0.74803149606299213" bottom="0.15748031496062992" header="0.31496062992125984" footer="0.31496062992125984"/>
  <pageSetup paperSize="9" scale="58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Таблица 1</vt:lpstr>
      <vt:lpstr>Таблица 2</vt:lpstr>
      <vt:lpstr>Таблица 3</vt:lpstr>
      <vt:lpstr>Таблица 5</vt:lpstr>
      <vt:lpstr>Приложение 1 таб 1</vt:lpstr>
      <vt:lpstr>Приложение 1 таб 3</vt:lpstr>
      <vt:lpstr>Приложение 2</vt:lpstr>
      <vt:lpstr>Приложение 3</vt:lpstr>
      <vt:lpstr>Сравнительная таблица 2</vt:lpstr>
      <vt:lpstr>'Таблица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2022-11-10T11:43:17Z</dcterms:modified>
</cp:coreProperties>
</file>